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'Cash-Flow-2022-Leva'!$B$1:$P$149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<sst xmlns="http://schemas.openxmlformats.org/spreadsheetml/2006/main" count="674" uniqueCount="464">
  <si>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</si>
  <si>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</si>
  <si>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</si>
  <si>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</si>
  <si>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</si>
  <si>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</si>
  <si>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</si>
  <si>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</si>
  <si>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</si>
  <si>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</si>
  <si>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</si>
  <si>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</si>
  <si>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</si>
  <si>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</si>
  <si>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</si>
  <si>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</si>
  <si>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</si>
  <si>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</si>
  <si>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</si>
  <si>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</si>
  <si>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</si>
  <si>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</si>
  <si>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</si>
  <si>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</si>
  <si>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</si>
  <si>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</si>
  <si>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</si>
  <si>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</si>
  <si>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</si>
  <si>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</si>
  <si>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</si>
  <si>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</si>
  <si>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</si>
  <si>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</si>
  <si>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</si>
  <si>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</si>
  <si>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</si>
  <si>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</si>
  <si>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</si>
  <si>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</si>
  <si>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</si>
  <si>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</si>
  <si>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</si>
  <si>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</si>
  <si>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</si>
  <si>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</si>
  <si>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</si>
  <si>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</si>
  <si>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</si>
  <si>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</si>
  <si>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</si>
  <si>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</si>
  <si>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</si>
  <si>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</si>
  <si>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</si>
  <si>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</si>
  <si>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</si>
  <si>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</si>
  <si>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</si>
  <si>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</si>
  <si>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</si>
  <si>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</si>
  <si>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</si>
  <si>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</si>
  <si>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</si>
  <si>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</si>
  <si>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</si>
  <si>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</si>
  <si>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</si>
  <si>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</si>
  <si>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</si>
  <si>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</si>
  <si>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</si>
  <si>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</si>
  <si>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</si>
  <si>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</si>
  <si>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</si>
  <si>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</si>
  <si>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</si>
  <si>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</si>
  <si>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</si>
  <si>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</si>
  <si>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</si>
  <si>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</si>
  <si>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</si>
  <si>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</si>
  <si>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</si>
  <si>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</si>
  <si>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</si>
  <si>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</si>
  <si>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</si>
  <si>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</si>
  <si>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</si>
  <si>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</si>
  <si>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</si>
  <si>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</si>
  <si>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</si>
  <si>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</si>
  <si>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</si>
  <si>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</si>
  <si>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</si>
  <si>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</si>
  <si>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</si>
  <si>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</si>
  <si>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</si>
  <si>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</si>
  <si>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</si>
  <si>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</si>
  <si>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</si>
  <si>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</si>
  <si>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</si>
  <si>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</si>
  <si>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</si>
  <si>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</si>
  <si>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</si>
  <si>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</si>
  <si>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</si>
  <si>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</si>
  <si>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</si>
  <si>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</si>
  <si>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</si>
  <si>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</si>
  <si>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</si>
  <si>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</si>
  <si>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</si>
  <si>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</si>
  <si>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</si>
  <si>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</si>
  <si>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</si>
  <si>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</si>
  <si>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</si>
  <si>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</si>
  <si>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</si>
  <si>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</si>
  <si>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</si>
  <si>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</si>
  <si>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</si>
  <si>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</si>
  <si>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</si>
  <si>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</si>
  <si>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</si>
  <si>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</si>
  <si>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</si>
  <si>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</si>
  <si>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</si>
  <si>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</si>
  <si>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</si>
  <si>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</si>
  <si>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</si>
  <si>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</si>
  <si>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</si>
  <si>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</si>
  <si>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</si>
  <si>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</si>
  <si>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</si>
  <si>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</si>
  <si>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</si>
  <si>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</si>
  <si>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</si>
  <si>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</si>
  <si>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</si>
  <si>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</si>
  <si>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</si>
  <si>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</si>
  <si>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</si>
  <si>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</si>
  <si>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</si>
  <si>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</si>
  <si>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</si>
  <si>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</si>
  <si>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</si>
  <si>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</si>
  <si>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</si>
  <si>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</si>
  <si>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</si>
  <si>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</si>
  <si>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</si>
  <si>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</si>
  <si>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</si>
  <si>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</si>
  <si>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</si>
  <si>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</si>
  <si>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</si>
  <si>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</si>
  <si>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</si>
  <si>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</si>
  <si>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</si>
  <si>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</si>
  <si>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</si>
  <si>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</si>
  <si>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</si>
  <si>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</si>
  <si>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</si>
  <si>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</si>
  <si>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</si>
  <si>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</si>
  <si>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</si>
  <si>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</si>
  <si>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</si>
  <si>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</si>
  <si>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</si>
  <si>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</si>
  <si>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</si>
  <si>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</si>
  <si>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</si>
  <si>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</si>
  <si>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</si>
  <si>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</si>
  <si>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</si>
  <si>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</si>
  <si>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</si>
  <si>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</si>
  <si>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</si>
  <si>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</si>
  <si>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</si>
  <si>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</si>
  <si>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</si>
  <si>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</si>
  <si>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</si>
  <si>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</si>
  <si>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</si>
  <si>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</si>
  <si>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</si>
  <si>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</si>
  <si>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</si>
  <si>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</si>
  <si>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</si>
  <si>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</si>
  <si>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</si>
  <si>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</si>
  <si>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</si>
  <si>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</si>
  <si>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</si>
  <si>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</si>
  <si>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</si>
  <si>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</si>
  <si>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</si>
  <si>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</si>
  <si>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</si>
  <si>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</si>
  <si>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</si>
  <si>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</si>
  <si>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</si>
  <si>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</si>
  <si>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</si>
  <si>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</si>
  <si>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</si>
  <si>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</si>
  <si>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</si>
  <si>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</si>
  <si>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</si>
  <si>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</si>
  <si>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</si>
  <si>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</si>
  <si>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</si>
  <si>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</si>
  <si>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</si>
  <si>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</si>
  <si>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</si>
  <si>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</si>
  <si>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</si>
  <si>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</si>
  <si>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</si>
  <si>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</si>
  <si>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</si>
  <si>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</si>
  <si>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</si>
  <si>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</si>
  <si>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</si>
  <si>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</si>
  <si>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</si>
  <si>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</si>
  <si>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</si>
  <si>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</si>
  <si>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</si>
  <si>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</si>
  <si>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</si>
  <si>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</si>
  <si>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</si>
  <si>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</si>
  <si>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</si>
  <si>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</si>
  <si>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</si>
  <si>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</si>
  <si>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</si>
  <si>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</si>
  <si>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</si>
  <si>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</si>
  <si>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</si>
  <si>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</si>
  <si>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</si>
  <si>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</si>
  <si>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</si>
  <si>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</si>
  <si>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</si>
  <si>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</si>
  <si>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</si>
  <si>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</si>
  <si>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</si>
  <si>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</si>
  <si>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</si>
  <si>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</si>
  <si>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</si>
  <si>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</si>
  <si>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</si>
  <si>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</si>
  <si>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</si>
  <si>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</si>
  <si>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</si>
  <si>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</si>
  <si>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</si>
  <si>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</si>
  <si>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</si>
  <si>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</si>
  <si>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</si>
  <si>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</si>
  <si>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</si>
  <si>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</si>
  <si>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</si>
  <si>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</si>
  <si>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</si>
  <si>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</si>
  <si>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</si>
  <si>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</si>
  <si>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</si>
  <si>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</si>
  <si>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</si>
  <si>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</si>
  <si>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</si>
  <si>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</si>
  <si>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</si>
  <si>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</si>
  <si>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</si>
  <si>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</si>
  <si>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</si>
  <si>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</si>
  <si>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</si>
  <si>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</si>
  <si>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</si>
  <si>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</si>
  <si>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</si>
  <si>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</si>
  <si>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</si>
  <si>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</si>
  <si>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</si>
  <si>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</si>
  <si>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</si>
  <si>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</si>
  <si>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</si>
  <si>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</si>
  <si>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</si>
  <si>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</si>
  <si>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</si>
  <si>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</si>
  <si>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</si>
  <si>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</si>
  <si>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</si>
  <si>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</si>
  <si>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</si>
  <si>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</si>
  <si>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</si>
  <si>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</si>
  <si>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</si>
  <si>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</si>
  <si>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</si>
  <si>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</si>
  <si>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</si>
  <si>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</si>
  <si>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</si>
  <si>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</si>
  <si>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</si>
  <si>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</si>
  <si>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</si>
  <si>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</si>
  <si>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</si>
  <si>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</si>
  <si>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</si>
  <si>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</si>
  <si>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</si>
  <si>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</si>
  <si>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</si>
  <si>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</si>
  <si>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</si>
  <si>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</si>
  <si>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</si>
  <si>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</si>
  <si>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</si>
  <si>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</si>
  <si>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</si>
  <si>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</si>
  <si>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</si>
  <si>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</si>
  <si>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</si>
  <si>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</si>
  <si>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</si>
  <si>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</si>
  <si>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</si>
  <si>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</si>
  <si>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</si>
  <si>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</si>
  <si>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</si>
  <si>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</si>
  <si>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</si>
  <si>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</si>
  <si>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</si>
  <si>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</si>
  <si>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</si>
  <si>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</si>
  <si>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</si>
  <si>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</si>
  <si>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</si>
  <si>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</si>
  <si>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</si>
  <si>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</si>
  <si>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</si>
  <si>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</si>
  <si>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</si>
  <si>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</si>
  <si>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</si>
  <si>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</si>
  <si>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</si>
  <si>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</si>
  <si>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</si>
  <si>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</si>
  <si>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</si>
  <si>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</si>
  <si>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</si>
  <si>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</si>
  <si>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</si>
  <si>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</si>
  <si>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</si>
  <si>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</si>
  <si>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</si>
  <si>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</si>
  <si>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</si>
  <si>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</si>
  <si>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</si>
  <si>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</si>
  <si>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</si>
  <si>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</si>
  <si>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</si>
  <si>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</si>
  <si>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</si>
  <si>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</si>
  <si>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</si>
  <si>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</si>
  <si>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</si>
  <si>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</si>
  <si>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</si>
  <si>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</si>
  <si>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</si>
  <si>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</si>
  <si>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</si>
  <si>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</si>
  <si>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</si>
  <si>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</si>
  <si>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</si>
  <si>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</si>
  <si>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</si>
  <si>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</si>
  <si>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МИНИСТЕРСКИ СЪВЕТ</t>
  </si>
  <si>
    <t>www.government.bg</t>
  </si>
  <si>
    <t>РОСИЦА БАРЪМОВА</t>
  </si>
  <si>
    <t>КРАСИМИР БОЖАНОВ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</si>
</sst>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0&quot; &quot;0&quot; &quot;0&quot; &quot;0"/>
    <numFmt numFmtId="183" formatCode="0.0"/>
    <numFmt numFmtId="184" formatCode="#,##0;[Red]\(#,##0\)"/>
    <numFmt numFmtId="185" formatCode="0&quot;.&quot;"/>
    <numFmt numFmtId="186" formatCode="0000&quot; г.&quot;"/>
    <numFmt numFmtId="187" formatCode="&quot;'Cash-Flow-&quot;0000&quot;-leva'&quot;"/>
    <numFmt numFmtId="188" formatCode="&quot;'Cash-Flow-&quot;0000&quot;'&quot;"/>
    <numFmt numFmtId="189" formatCode="&quot;за &quot;0000&quot; г.&quot;"/>
    <numFmt numFmtId="190" formatCode="&quot;БЮДЖЕТ Годишен         уточнен план &quot;0000&quot; г.&quot;"/>
    <numFmt numFmtId="191" formatCode="&quot;към &quot;00&quot;.&quot;00&quot;.&quot;0000&quot; г.&quot;"/>
    <numFmt numFmtId="192" formatCode="#,##0;\(#,##0\)"/>
    <numFmt numFmtId="193" formatCode="00&quot;.&quot;00&quot;.&quot;0000&quot; г.&quot;"/>
    <numFmt numFmtId="194" formatCode="#,##0&quot; &quot;;[Red]\(#,##0\)"/>
    <numFmt numFmtId="195" formatCode="&quot;МАКЕТ ЗА &quot;0000&quot; г.&quot;"/>
    <numFmt numFmtId="196" formatCode="0000"/>
    <numFmt numFmtId="197" formatCode="000&quot; &quot;000&quot; &quot;000"/>
    <numFmt numFmtId="198" formatCode="0000&quot; &quot;0000"/>
    <numFmt numFmtId="199" formatCode="0000&quot; &quot;0000&quot; &quot;0000"/>
    <numFmt numFmtId="200" formatCode="0000&quot; &quot;0000&quot; &quot;0000&quot; &quot;0000"/>
    <numFmt numFmtId="201" formatCode="&quot;31.12.&quot;0000&quot; г.&quot;"/>
    <numFmt numFmtId="202" formatCode="&quot;за &quot;0000&quot; г.)&quot;"/>
    <numFmt numFmtId="203" formatCode="&quot;МАКЕТ за &quot;0000&quot; г.&quot;"/>
    <numFmt numFmtId="204" formatCode="&quot;'BALANCE-SHEET-&quot;0000&quot;-leva',&quot;"/>
    <numFmt numFmtId="205" formatCode="&quot;'BALANCE-SHEET-&quot;0000&quot;-leva'&quot;"/>
    <numFmt numFmtId="206" formatCode="&quot;'BALANCE-SHEET-&quot;0000&quot;-leva', колона (2), код 0080&quot;"/>
    <numFmt numFmtId="207" formatCode="&quot;'BALANCE-SHEET-&quot;0000&quot;-leva', колона (2), позиция - код 0080&quot;"/>
    <numFmt numFmtId="208" formatCode="&quot;'BALANCE-SHEET-&quot;0000&quot;-leva', колона (4), позиция - код 0080&quot;"/>
    <numFmt numFmtId="209" formatCode="&quot;'BALANCE-SHEET-&quot;0000&quot;-leva', колона (6), позиция - код 0080&quot;"/>
    <numFmt numFmtId="210" formatCode="&quot;'Cash-Flow-&quot;0000&quot;-leva':&quot;"/>
    <numFmt numFmtId="211" formatCode="&quot;'Cash-Flow-&quot;0000&quot;-leva'.&quot;"/>
    <numFmt numFmtId="212" formatCode="&quot;'BALANCE-SHEET-&quot;0000&quot;-leva', колона (1), позиция - код 0080&quot;"/>
    <numFmt numFmtId="213" formatCode="&quot;'BALANCE-SHEET-&quot;0000&quot;-leva', колона (3), позиция - код 0080&quot;"/>
    <numFmt numFmtId="214" formatCode="&quot;'BALANCE-SHEET-&quot;0000&quot;-leva', колона (5), позиция - код 0080&quot;"/>
    <numFmt numFmtId="215" formatCode="&quot;'BALANCE-SHEET-&quot;0000&quot;-leva' -  позиция - код 0080&quot;"/>
    <numFmt numFmtId="216" formatCode="&quot;'BALANCE-SHEET-&quot;0000&quot;-leva' -  позиция с код 0080&quot;"/>
    <numFmt numFmtId="217" formatCode="&quot;Касов отчет и Баланс - бр. неравнения: &quot;0"/>
    <numFmt numFmtId="218" formatCode="&quot;виж таблица 'Cash-Flow-&quot;0000&quot;-Leva'-редове 168 и 171&quot;"/>
    <numFmt numFmtId="219" formatCode="&quot;виж редове 168 и 171&quot;"/>
    <numFmt numFmtId="220" formatCode="&quot;'BALANCE-SHEET-&quot;0000&quot;-leva' - позиция с код 0080&quot;"/>
    <numFmt numFmtId="221" formatCode="dd\.mm\.yyyy\ &quot;г.&quot;;@"/>
    <numFmt numFmtId="222" formatCode="[$-402]dd\ mmmm\ yyyy\ &quot;г.&quot;"/>
    <numFmt numFmtId="223" formatCode="hh:mm:ss\ &quot;ч.&quot;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3" fontId="3" fillId="34" borderId="0" xfId="0" applyNumberFormat="1" applyFont="1" applyFill="1" applyBorder="1" applyAlignment="1" applyProtection="1">
      <alignment/>
      <protection/>
    </xf>
    <xf numFmtId="18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8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5" fillId="32" borderId="0" xfId="62" applyFont="1" applyFill="1" applyAlignment="1" applyProtection="1">
      <alignment horizontal="right"/>
      <protection/>
    </xf>
    <xf numFmtId="0" fontId="156" fillId="32" borderId="0" xfId="62" applyFont="1" applyFill="1" applyBorder="1" applyAlignment="1" applyProtection="1">
      <alignment horizontal="center"/>
      <protection/>
    </xf>
    <xf numFmtId="184" fontId="157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8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8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8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8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185" fontId="22" fillId="38" borderId="0" xfId="57" applyNumberFormat="1" applyFont="1" applyFill="1" applyBorder="1" applyAlignment="1">
      <alignment horizontal="right"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9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8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90" fontId="16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1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85" fontId="22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7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90" fontId="162" fillId="39" borderId="22" xfId="0" applyNumberFormat="1" applyFont="1" applyFill="1" applyBorder="1" applyAlignment="1" applyProtection="1" quotePrefix="1">
      <alignment horizontal="center" wrapText="1"/>
      <protection/>
    </xf>
    <xf numFmtId="192" fontId="9" fillId="37" borderId="0" xfId="65" applyNumberFormat="1" applyFont="1" applyFill="1" applyAlignment="1" applyProtection="1">
      <alignment/>
      <protection/>
    </xf>
    <xf numFmtId="192" fontId="14" fillId="37" borderId="0" xfId="64" applyNumberFormat="1" applyFont="1" applyFill="1" applyProtection="1">
      <alignment/>
      <protection/>
    </xf>
    <xf numFmtId="192" fontId="6" fillId="34" borderId="0" xfId="0" applyNumberFormat="1" applyFont="1" applyFill="1" applyAlignment="1" applyProtection="1">
      <alignment/>
      <protection/>
    </xf>
    <xf numFmtId="190" fontId="163" fillId="41" borderId="22" xfId="0" applyNumberFormat="1" applyFont="1" applyFill="1" applyBorder="1" applyAlignment="1" applyProtection="1" quotePrefix="1">
      <alignment horizontal="center" vertical="center" wrapText="1"/>
      <protection/>
    </xf>
    <xf numFmtId="19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4" applyFont="1" applyFill="1" applyProtection="1">
      <alignment/>
      <protection/>
    </xf>
    <xf numFmtId="0" fontId="161" fillId="33" borderId="0" xfId="0" applyFont="1" applyFill="1" applyBorder="1" applyAlignment="1" applyProtection="1">
      <alignment/>
      <protection/>
    </xf>
    <xf numFmtId="0" fontId="22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84" fontId="37" fillId="32" borderId="27" xfId="0" applyNumberFormat="1" applyFont="1" applyFill="1" applyBorder="1" applyAlignment="1" applyProtection="1">
      <alignment horizontal="center"/>
      <protection/>
    </xf>
    <xf numFmtId="184" fontId="12" fillId="32" borderId="27" xfId="0" applyNumberFormat="1" applyFont="1" applyFill="1" applyBorder="1" applyAlignment="1" applyProtection="1">
      <alignment horizontal="center"/>
      <protection/>
    </xf>
    <xf numFmtId="184" fontId="37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90" fontId="164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22" fillId="33" borderId="0" xfId="65" applyNumberFormat="1" applyFont="1" applyFill="1" applyBorder="1" applyAlignment="1" applyProtection="1">
      <alignment/>
      <protection/>
    </xf>
    <xf numFmtId="38" fontId="22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22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22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90" fontId="4" fillId="33" borderId="31" xfId="0" applyNumberFormat="1" applyFont="1" applyFill="1" applyBorder="1" applyAlignment="1" applyProtection="1" quotePrefix="1">
      <alignment horizontal="center"/>
      <protection/>
    </xf>
    <xf numFmtId="190" fontId="4" fillId="33" borderId="32" xfId="0" applyNumberFormat="1" applyFont="1" applyFill="1" applyBorder="1" applyAlignment="1" applyProtection="1" quotePrefix="1">
      <alignment horizontal="center"/>
      <protection/>
    </xf>
    <xf numFmtId="19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84" fontId="5" fillId="39" borderId="38" xfId="0" applyNumberFormat="1" applyFont="1" applyFill="1" applyBorder="1" applyAlignment="1" applyProtection="1">
      <alignment horizontal="left"/>
      <protection/>
    </xf>
    <xf numFmtId="18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22" fillId="44" borderId="42" xfId="65" applyNumberFormat="1" applyFont="1" applyFill="1" applyBorder="1" applyAlignment="1" applyProtection="1">
      <alignment/>
      <protection/>
    </xf>
    <xf numFmtId="38" fontId="22" fillId="44" borderId="43" xfId="65" applyNumberFormat="1" applyFont="1" applyFill="1" applyBorder="1" applyAlignment="1" applyProtection="1">
      <alignment/>
      <protection/>
    </xf>
    <xf numFmtId="38" fontId="22" fillId="44" borderId="44" xfId="65" applyNumberFormat="1" applyFont="1" applyFill="1" applyBorder="1" applyAlignment="1" applyProtection="1">
      <alignment/>
      <protection/>
    </xf>
    <xf numFmtId="38" fontId="22" fillId="45" borderId="42" xfId="65" applyNumberFormat="1" applyFont="1" applyFill="1" applyBorder="1" applyAlignment="1" applyProtection="1">
      <alignment/>
      <protection/>
    </xf>
    <xf numFmtId="38" fontId="22" fillId="45" borderId="43" xfId="65" applyNumberFormat="1" applyFont="1" applyFill="1" applyBorder="1" applyAlignment="1" applyProtection="1">
      <alignment/>
      <protection/>
    </xf>
    <xf numFmtId="38" fontId="22" fillId="45" borderId="44" xfId="65" applyNumberFormat="1" applyFont="1" applyFill="1" applyBorder="1" applyAlignment="1" applyProtection="1">
      <alignment/>
      <protection/>
    </xf>
    <xf numFmtId="38" fontId="22" fillId="33" borderId="45" xfId="65" applyNumberFormat="1" applyFont="1" applyFill="1" applyBorder="1" applyAlignment="1" applyProtection="1">
      <alignment/>
      <protection/>
    </xf>
    <xf numFmtId="38" fontId="22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7" fillId="43" borderId="53" xfId="65" applyNumberFormat="1" applyFont="1" applyFill="1" applyBorder="1" applyAlignment="1" applyProtection="1">
      <alignment/>
      <protection/>
    </xf>
    <xf numFmtId="38" fontId="27" fillId="43" borderId="54" xfId="65" applyNumberFormat="1" applyFont="1" applyFill="1" applyBorder="1" applyAlignment="1" applyProtection="1">
      <alignment/>
      <protection/>
    </xf>
    <xf numFmtId="38" fontId="27" fillId="43" borderId="47" xfId="65" applyNumberFormat="1" applyFont="1" applyFill="1" applyBorder="1" applyAlignment="1" applyProtection="1">
      <alignment/>
      <protection/>
    </xf>
    <xf numFmtId="38" fontId="27" fillId="43" borderId="48" xfId="65" applyNumberFormat="1" applyFont="1" applyFill="1" applyBorder="1" applyAlignment="1" applyProtection="1">
      <alignment/>
      <protection/>
    </xf>
    <xf numFmtId="38" fontId="27" fillId="43" borderId="49" xfId="65" applyNumberFormat="1" applyFont="1" applyFill="1" applyBorder="1" applyAlignment="1" applyProtection="1">
      <alignment/>
      <protection/>
    </xf>
    <xf numFmtId="38" fontId="27" fillId="43" borderId="50" xfId="65" applyNumberFormat="1" applyFont="1" applyFill="1" applyBorder="1" applyAlignment="1" applyProtection="1">
      <alignment/>
      <protection/>
    </xf>
    <xf numFmtId="38" fontId="22" fillId="33" borderId="55" xfId="65" applyNumberFormat="1" applyFont="1" applyFill="1" applyBorder="1" applyAlignment="1" applyProtection="1">
      <alignment/>
      <protection/>
    </xf>
    <xf numFmtId="38" fontId="22" fillId="33" borderId="19" xfId="65" applyNumberFormat="1" applyFont="1" applyFill="1" applyBorder="1" applyAlignment="1" applyProtection="1">
      <alignment/>
      <protection/>
    </xf>
    <xf numFmtId="38" fontId="22" fillId="33" borderId="52" xfId="65" applyNumberFormat="1" applyFont="1" applyFill="1" applyBorder="1" applyAlignment="1" applyProtection="1">
      <alignment/>
      <protection/>
    </xf>
    <xf numFmtId="38" fontId="27" fillId="43" borderId="43" xfId="65" applyNumberFormat="1" applyFont="1" applyFill="1" applyBorder="1" applyAlignment="1" applyProtection="1">
      <alignment/>
      <protection/>
    </xf>
    <xf numFmtId="38" fontId="27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93" fontId="165" fillId="33" borderId="27" xfId="0" applyNumberFormat="1" applyFont="1" applyFill="1" applyBorder="1" applyAlignment="1" applyProtection="1">
      <alignment horizontal="center"/>
      <protection locked="0"/>
    </xf>
    <xf numFmtId="193" fontId="165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22" fillId="33" borderId="62" xfId="65" applyNumberFormat="1" applyFont="1" applyFill="1" applyBorder="1" applyAlignment="1" applyProtection="1">
      <alignment/>
      <protection/>
    </xf>
    <xf numFmtId="38" fontId="22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22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7" fillId="43" borderId="51" xfId="65" applyNumberFormat="1" applyFont="1" applyFill="1" applyBorder="1" applyAlignment="1" applyProtection="1">
      <alignment/>
      <protection/>
    </xf>
    <xf numFmtId="38" fontId="27" fillId="43" borderId="59" xfId="65" applyNumberFormat="1" applyFont="1" applyFill="1" applyBorder="1" applyAlignment="1" applyProtection="1">
      <alignment/>
      <protection/>
    </xf>
    <xf numFmtId="38" fontId="27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7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6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8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8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94" fontId="3" fillId="33" borderId="70" xfId="0" applyNumberFormat="1" applyFont="1" applyFill="1" applyBorder="1" applyAlignment="1" applyProtection="1">
      <alignment/>
      <protection/>
    </xf>
    <xf numFmtId="194" fontId="6" fillId="32" borderId="0" xfId="0" applyNumberFormat="1" applyFont="1" applyFill="1" applyAlignment="1" applyProtection="1">
      <alignment horizontal="right"/>
      <protection/>
    </xf>
    <xf numFmtId="194" fontId="3" fillId="33" borderId="71" xfId="0" applyNumberFormat="1" applyFont="1" applyFill="1" applyBorder="1" applyAlignment="1" applyProtection="1">
      <alignment/>
      <protection/>
    </xf>
    <xf numFmtId="194" fontId="3" fillId="33" borderId="72" xfId="0" applyNumberFormat="1" applyFont="1" applyFill="1" applyBorder="1" applyAlignment="1" applyProtection="1">
      <alignment/>
      <protection locked="0"/>
    </xf>
    <xf numFmtId="194" fontId="4" fillId="33" borderId="72" xfId="0" applyNumberFormat="1" applyFont="1" applyFill="1" applyBorder="1" applyAlignment="1" applyProtection="1">
      <alignment/>
      <protection locked="0"/>
    </xf>
    <xf numFmtId="194" fontId="3" fillId="33" borderId="73" xfId="0" applyNumberFormat="1" applyFont="1" applyFill="1" applyBorder="1" applyAlignment="1" applyProtection="1">
      <alignment/>
      <protection locked="0"/>
    </xf>
    <xf numFmtId="194" fontId="4" fillId="33" borderId="73" xfId="0" applyNumberFormat="1" applyFont="1" applyFill="1" applyBorder="1" applyAlignment="1" applyProtection="1">
      <alignment/>
      <protection locked="0"/>
    </xf>
    <xf numFmtId="194" fontId="3" fillId="33" borderId="74" xfId="0" applyNumberFormat="1" applyFont="1" applyFill="1" applyBorder="1" applyAlignment="1" applyProtection="1">
      <alignment/>
      <protection locked="0"/>
    </xf>
    <xf numFmtId="194" fontId="4" fillId="33" borderId="74" xfId="0" applyNumberFormat="1" applyFont="1" applyFill="1" applyBorder="1" applyAlignment="1" applyProtection="1">
      <alignment/>
      <protection locked="0"/>
    </xf>
    <xf numFmtId="194" fontId="3" fillId="32" borderId="10" xfId="0" applyNumberFormat="1" applyFont="1" applyFill="1" applyBorder="1" applyAlignment="1" applyProtection="1">
      <alignment/>
      <protection/>
    </xf>
    <xf numFmtId="194" fontId="4" fillId="32" borderId="10" xfId="0" applyNumberFormat="1" applyFont="1" applyFill="1" applyBorder="1" applyAlignment="1" applyProtection="1">
      <alignment/>
      <protection/>
    </xf>
    <xf numFmtId="194" fontId="4" fillId="33" borderId="70" xfId="0" applyNumberFormat="1" applyFont="1" applyFill="1" applyBorder="1" applyAlignment="1" applyProtection="1">
      <alignment/>
      <protection/>
    </xf>
    <xf numFmtId="194" fontId="4" fillId="33" borderId="71" xfId="0" applyNumberFormat="1" applyFont="1" applyFill="1" applyBorder="1" applyAlignment="1" applyProtection="1">
      <alignment/>
      <protection/>
    </xf>
    <xf numFmtId="194" fontId="3" fillId="43" borderId="70" xfId="0" applyNumberFormat="1" applyFont="1" applyFill="1" applyBorder="1" applyAlignment="1" applyProtection="1">
      <alignment/>
      <protection/>
    </xf>
    <xf numFmtId="194" fontId="4" fillId="43" borderId="70" xfId="0" applyNumberFormat="1" applyFont="1" applyFill="1" applyBorder="1" applyAlignment="1" applyProtection="1">
      <alignment/>
      <protection/>
    </xf>
    <xf numFmtId="194" fontId="3" fillId="43" borderId="72" xfId="0" applyNumberFormat="1" applyFont="1" applyFill="1" applyBorder="1" applyAlignment="1" applyProtection="1">
      <alignment/>
      <protection/>
    </xf>
    <xf numFmtId="194" fontId="4" fillId="43" borderId="72" xfId="0" applyNumberFormat="1" applyFont="1" applyFill="1" applyBorder="1" applyAlignment="1" applyProtection="1">
      <alignment/>
      <protection/>
    </xf>
    <xf numFmtId="194" fontId="3" fillId="43" borderId="73" xfId="0" applyNumberFormat="1" applyFont="1" applyFill="1" applyBorder="1" applyAlignment="1" applyProtection="1">
      <alignment/>
      <protection/>
    </xf>
    <xf numFmtId="194" fontId="4" fillId="43" borderId="73" xfId="0" applyNumberFormat="1" applyFont="1" applyFill="1" applyBorder="1" applyAlignment="1" applyProtection="1">
      <alignment/>
      <protection/>
    </xf>
    <xf numFmtId="194" fontId="3" fillId="43" borderId="74" xfId="0" applyNumberFormat="1" applyFont="1" applyFill="1" applyBorder="1" applyAlignment="1" applyProtection="1">
      <alignment/>
      <protection/>
    </xf>
    <xf numFmtId="194" fontId="4" fillId="43" borderId="74" xfId="0" applyNumberFormat="1" applyFont="1" applyFill="1" applyBorder="1" applyAlignment="1" applyProtection="1">
      <alignment/>
      <protection/>
    </xf>
    <xf numFmtId="194" fontId="3" fillId="32" borderId="10" xfId="0" applyNumberFormat="1" applyFont="1" applyFill="1" applyBorder="1" applyAlignment="1" applyProtection="1">
      <alignment/>
      <protection locked="0"/>
    </xf>
    <xf numFmtId="194" fontId="4" fillId="32" borderId="10" xfId="0" applyNumberFormat="1" applyFont="1" applyFill="1" applyBorder="1" applyAlignment="1" applyProtection="1">
      <alignment/>
      <protection locked="0"/>
    </xf>
    <xf numFmtId="194" fontId="37" fillId="43" borderId="75" xfId="0" applyNumberFormat="1" applyFont="1" applyFill="1" applyBorder="1" applyAlignment="1" applyProtection="1">
      <alignment/>
      <protection locked="0"/>
    </xf>
    <xf numFmtId="194" fontId="12" fillId="43" borderId="75" xfId="0" applyNumberFormat="1" applyFont="1" applyFill="1" applyBorder="1" applyAlignment="1" applyProtection="1">
      <alignment/>
      <protection locked="0"/>
    </xf>
    <xf numFmtId="194" fontId="37" fillId="43" borderId="73" xfId="0" applyNumberFormat="1" applyFont="1" applyFill="1" applyBorder="1" applyAlignment="1" applyProtection="1">
      <alignment/>
      <protection locked="0"/>
    </xf>
    <xf numFmtId="194" fontId="12" fillId="43" borderId="73" xfId="0" applyNumberFormat="1" applyFont="1" applyFill="1" applyBorder="1" applyAlignment="1" applyProtection="1">
      <alignment/>
      <protection locked="0"/>
    </xf>
    <xf numFmtId="194" fontId="37" fillId="43" borderId="76" xfId="0" applyNumberFormat="1" applyFont="1" applyFill="1" applyBorder="1" applyAlignment="1" applyProtection="1">
      <alignment/>
      <protection locked="0"/>
    </xf>
    <xf numFmtId="194" fontId="12" fillId="43" borderId="76" xfId="0" applyNumberFormat="1" applyFont="1" applyFill="1" applyBorder="1" applyAlignment="1" applyProtection="1">
      <alignment/>
      <protection locked="0"/>
    </xf>
    <xf numFmtId="194" fontId="3" fillId="33" borderId="72" xfId="0" applyNumberFormat="1" applyFont="1" applyFill="1" applyBorder="1" applyAlignment="1" applyProtection="1">
      <alignment/>
      <protection/>
    </xf>
    <xf numFmtId="194" fontId="4" fillId="33" borderId="72" xfId="0" applyNumberFormat="1" applyFont="1" applyFill="1" applyBorder="1" applyAlignment="1" applyProtection="1">
      <alignment/>
      <protection/>
    </xf>
    <xf numFmtId="194" fontId="3" fillId="39" borderId="77" xfId="0" applyNumberFormat="1" applyFont="1" applyFill="1" applyBorder="1" applyAlignment="1" applyProtection="1">
      <alignment/>
      <protection/>
    </xf>
    <xf numFmtId="194" fontId="4" fillId="39" borderId="77" xfId="0" applyNumberFormat="1" applyFont="1" applyFill="1" applyBorder="1" applyAlignment="1" applyProtection="1">
      <alignment/>
      <protection/>
    </xf>
    <xf numFmtId="194" fontId="3" fillId="33" borderId="71" xfId="0" applyNumberFormat="1" applyFont="1" applyFill="1" applyBorder="1" applyAlignment="1" applyProtection="1">
      <alignment/>
      <protection locked="0"/>
    </xf>
    <xf numFmtId="194" fontId="4" fillId="33" borderId="71" xfId="0" applyNumberFormat="1" applyFont="1" applyFill="1" applyBorder="1" applyAlignment="1" applyProtection="1">
      <alignment/>
      <protection locked="0"/>
    </xf>
    <xf numFmtId="194" fontId="3" fillId="45" borderId="10" xfId="0" applyNumberFormat="1" applyFont="1" applyFill="1" applyBorder="1" applyAlignment="1" applyProtection="1">
      <alignment/>
      <protection/>
    </xf>
    <xf numFmtId="194" fontId="4" fillId="45" borderId="10" xfId="0" applyNumberFormat="1" applyFont="1" applyFill="1" applyBorder="1" applyAlignment="1" applyProtection="1">
      <alignment/>
      <protection/>
    </xf>
    <xf numFmtId="194" fontId="3" fillId="33" borderId="76" xfId="0" applyNumberFormat="1" applyFont="1" applyFill="1" applyBorder="1" applyAlignment="1" applyProtection="1">
      <alignment/>
      <protection locked="0"/>
    </xf>
    <xf numFmtId="194" fontId="4" fillId="33" borderId="76" xfId="0" applyNumberFormat="1" applyFont="1" applyFill="1" applyBorder="1" applyAlignment="1" applyProtection="1">
      <alignment/>
      <protection locked="0"/>
    </xf>
    <xf numFmtId="194" fontId="37" fillId="43" borderId="78" xfId="0" applyNumberFormat="1" applyFont="1" applyFill="1" applyBorder="1" applyAlignment="1" applyProtection="1">
      <alignment/>
      <protection locked="0"/>
    </xf>
    <xf numFmtId="194" fontId="12" fillId="43" borderId="78" xfId="0" applyNumberFormat="1" applyFont="1" applyFill="1" applyBorder="1" applyAlignment="1" applyProtection="1">
      <alignment/>
      <protection locked="0"/>
    </xf>
    <xf numFmtId="194" fontId="3" fillId="33" borderId="74" xfId="0" applyNumberFormat="1" applyFont="1" applyFill="1" applyBorder="1" applyAlignment="1" applyProtection="1">
      <alignment/>
      <protection/>
    </xf>
    <xf numFmtId="194" fontId="4" fillId="33" borderId="74" xfId="0" applyNumberFormat="1" applyFont="1" applyFill="1" applyBorder="1" applyAlignment="1" applyProtection="1">
      <alignment/>
      <protection/>
    </xf>
    <xf numFmtId="194" fontId="4" fillId="47" borderId="77" xfId="0" applyNumberFormat="1" applyFont="1" applyFill="1" applyBorder="1" applyAlignment="1" applyProtection="1">
      <alignment/>
      <protection/>
    </xf>
    <xf numFmtId="194" fontId="3" fillId="5" borderId="77" xfId="0" applyNumberFormat="1" applyFont="1" applyFill="1" applyBorder="1" applyAlignment="1" applyProtection="1">
      <alignment/>
      <protection/>
    </xf>
    <xf numFmtId="194" fontId="4" fillId="5" borderId="77" xfId="0" applyNumberFormat="1" applyFont="1" applyFill="1" applyBorder="1" applyAlignment="1" applyProtection="1">
      <alignment/>
      <protection/>
    </xf>
    <xf numFmtId="194" fontId="3" fillId="47" borderId="77" xfId="0" applyNumberFormat="1" applyFont="1" applyFill="1" applyBorder="1" applyAlignment="1" applyProtection="1">
      <alignment/>
      <protection/>
    </xf>
    <xf numFmtId="194" fontId="3" fillId="46" borderId="74" xfId="0" applyNumberFormat="1" applyFont="1" applyFill="1" applyBorder="1" applyAlignment="1" applyProtection="1">
      <alignment/>
      <protection/>
    </xf>
    <xf numFmtId="194" fontId="4" fillId="46" borderId="74" xfId="0" applyNumberFormat="1" applyFont="1" applyFill="1" applyBorder="1" applyAlignment="1" applyProtection="1">
      <alignment/>
      <protection/>
    </xf>
    <xf numFmtId="194" fontId="3" fillId="33" borderId="79" xfId="0" applyNumberFormat="1" applyFont="1" applyFill="1" applyBorder="1" applyAlignment="1" applyProtection="1">
      <alignment/>
      <protection/>
    </xf>
    <xf numFmtId="194" fontId="4" fillId="33" borderId="79" xfId="0" applyNumberFormat="1" applyFont="1" applyFill="1" applyBorder="1" applyAlignment="1" applyProtection="1">
      <alignment/>
      <protection/>
    </xf>
    <xf numFmtId="194" fontId="6" fillId="33" borderId="0" xfId="0" applyNumberFormat="1" applyFont="1" applyFill="1" applyAlignment="1" applyProtection="1">
      <alignment horizontal="right"/>
      <protection/>
    </xf>
    <xf numFmtId="194" fontId="3" fillId="33" borderId="73" xfId="0" applyNumberFormat="1" applyFont="1" applyFill="1" applyBorder="1" applyAlignment="1" applyProtection="1">
      <alignment/>
      <protection/>
    </xf>
    <xf numFmtId="194" fontId="4" fillId="33" borderId="73" xfId="0" applyNumberFormat="1" applyFont="1" applyFill="1" applyBorder="1" applyAlignment="1" applyProtection="1">
      <alignment/>
      <protection/>
    </xf>
    <xf numFmtId="194" fontId="37" fillId="43" borderId="75" xfId="0" applyNumberFormat="1" applyFont="1" applyFill="1" applyBorder="1" applyAlignment="1" applyProtection="1">
      <alignment/>
      <protection/>
    </xf>
    <xf numFmtId="194" fontId="12" fillId="43" borderId="75" xfId="0" applyNumberFormat="1" applyFont="1" applyFill="1" applyBorder="1" applyAlignment="1" applyProtection="1">
      <alignment/>
      <protection/>
    </xf>
    <xf numFmtId="194" fontId="37" fillId="43" borderId="73" xfId="0" applyNumberFormat="1" applyFont="1" applyFill="1" applyBorder="1" applyAlignment="1" applyProtection="1">
      <alignment/>
      <protection/>
    </xf>
    <xf numFmtId="194" fontId="12" fillId="43" borderId="73" xfId="0" applyNumberFormat="1" applyFont="1" applyFill="1" applyBorder="1" applyAlignment="1" applyProtection="1">
      <alignment/>
      <protection/>
    </xf>
    <xf numFmtId="194" fontId="37" fillId="43" borderId="76" xfId="0" applyNumberFormat="1" applyFont="1" applyFill="1" applyBorder="1" applyAlignment="1" applyProtection="1">
      <alignment/>
      <protection/>
    </xf>
    <xf numFmtId="194" fontId="12" fillId="43" borderId="76" xfId="0" applyNumberFormat="1" applyFont="1" applyFill="1" applyBorder="1" applyAlignment="1" applyProtection="1">
      <alignment/>
      <protection/>
    </xf>
    <xf numFmtId="194" fontId="3" fillId="33" borderId="76" xfId="0" applyNumberFormat="1" applyFont="1" applyFill="1" applyBorder="1" applyAlignment="1" applyProtection="1">
      <alignment/>
      <protection/>
    </xf>
    <xf numFmtId="194" fontId="4" fillId="33" borderId="76" xfId="0" applyNumberFormat="1" applyFont="1" applyFill="1" applyBorder="1" applyAlignment="1" applyProtection="1">
      <alignment/>
      <protection/>
    </xf>
    <xf numFmtId="194" fontId="37" fillId="43" borderId="78" xfId="0" applyNumberFormat="1" applyFont="1" applyFill="1" applyBorder="1" applyAlignment="1" applyProtection="1">
      <alignment/>
      <protection/>
    </xf>
    <xf numFmtId="194" fontId="12" fillId="43" borderId="78" xfId="0" applyNumberFormat="1" applyFont="1" applyFill="1" applyBorder="1" applyAlignment="1" applyProtection="1">
      <alignment/>
      <protection/>
    </xf>
    <xf numFmtId="0" fontId="167" fillId="48" borderId="0" xfId="0" applyFont="1" applyFill="1" applyAlignment="1" applyProtection="1" quotePrefix="1">
      <alignment horizontal="center"/>
      <protection/>
    </xf>
    <xf numFmtId="194" fontId="3" fillId="39" borderId="80" xfId="0" applyNumberFormat="1" applyFont="1" applyFill="1" applyBorder="1" applyAlignment="1" applyProtection="1">
      <alignment/>
      <protection/>
    </xf>
    <xf numFmtId="194" fontId="4" fillId="39" borderId="80" xfId="0" applyNumberFormat="1" applyFont="1" applyFill="1" applyBorder="1" applyAlignment="1" applyProtection="1">
      <alignment/>
      <protection/>
    </xf>
    <xf numFmtId="194" fontId="3" fillId="39" borderId="79" xfId="0" applyNumberFormat="1" applyFont="1" applyFill="1" applyBorder="1" applyAlignment="1" applyProtection="1">
      <alignment/>
      <protection/>
    </xf>
    <xf numFmtId="19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22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2" fillId="43" borderId="55" xfId="65" applyNumberFormat="1" applyFont="1" applyFill="1" applyBorder="1" applyAlignment="1" applyProtection="1">
      <alignment horizontal="center"/>
      <protection/>
    </xf>
    <xf numFmtId="38" fontId="22" fillId="43" borderId="19" xfId="65" applyNumberFormat="1" applyFont="1" applyFill="1" applyBorder="1" applyAlignment="1" applyProtection="1">
      <alignment horizontal="center"/>
      <protection/>
    </xf>
    <xf numFmtId="38" fontId="22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7" fillId="43" borderId="42" xfId="65" applyNumberFormat="1" applyFont="1" applyFill="1" applyBorder="1" applyAlignment="1" applyProtection="1">
      <alignment horizontal="center"/>
      <protection/>
    </xf>
    <xf numFmtId="38" fontId="27" fillId="43" borderId="43" xfId="65" applyNumberFormat="1" applyFont="1" applyFill="1" applyBorder="1" applyAlignment="1" applyProtection="1">
      <alignment horizontal="center"/>
      <protection/>
    </xf>
    <xf numFmtId="38" fontId="27" fillId="43" borderId="44" xfId="65" applyNumberFormat="1" applyFont="1" applyFill="1" applyBorder="1" applyAlignment="1" applyProtection="1">
      <alignment horizontal="center"/>
      <protection/>
    </xf>
    <xf numFmtId="38" fontId="22" fillId="33" borderId="55" xfId="65" applyNumberFormat="1" applyFont="1" applyFill="1" applyBorder="1" applyAlignment="1" applyProtection="1">
      <alignment horizontal="center"/>
      <protection/>
    </xf>
    <xf numFmtId="38" fontId="22" fillId="33" borderId="19" xfId="65" applyNumberFormat="1" applyFont="1" applyFill="1" applyBorder="1" applyAlignment="1" applyProtection="1">
      <alignment horizontal="center"/>
      <protection/>
    </xf>
    <xf numFmtId="38" fontId="22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84" fontId="5" fillId="39" borderId="66" xfId="60" applyNumberFormat="1" applyFont="1" applyFill="1" applyBorder="1" applyAlignment="1" applyProtection="1">
      <alignment horizontal="left"/>
      <protection/>
    </xf>
    <xf numFmtId="184" fontId="5" fillId="39" borderId="38" xfId="60" applyNumberFormat="1" applyFont="1" applyFill="1" applyBorder="1" applyAlignment="1" applyProtection="1">
      <alignment horizontal="left"/>
      <protection/>
    </xf>
    <xf numFmtId="18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22" fillId="33" borderId="62" xfId="65" applyNumberFormat="1" applyFont="1" applyFill="1" applyBorder="1" applyAlignment="1" applyProtection="1">
      <alignment horizontal="left"/>
      <protection/>
    </xf>
    <xf numFmtId="38" fontId="22" fillId="33" borderId="45" xfId="65" applyNumberFormat="1" applyFont="1" applyFill="1" applyBorder="1" applyAlignment="1" applyProtection="1">
      <alignment horizontal="left"/>
      <protection/>
    </xf>
    <xf numFmtId="38" fontId="22" fillId="33" borderId="46" xfId="65" applyNumberFormat="1" applyFont="1" applyFill="1" applyBorder="1" applyAlignment="1" applyProtection="1">
      <alignment horizontal="left"/>
      <protection/>
    </xf>
    <xf numFmtId="38" fontId="22" fillId="33" borderId="61" xfId="65" applyNumberFormat="1" applyFont="1" applyFill="1" applyBorder="1" applyAlignment="1" applyProtection="1">
      <alignment horizontal="left"/>
      <protection/>
    </xf>
    <xf numFmtId="38" fontId="22" fillId="33" borderId="30" xfId="65" applyNumberFormat="1" applyFont="1" applyFill="1" applyBorder="1" applyAlignment="1" applyProtection="1">
      <alignment horizontal="left"/>
      <protection/>
    </xf>
    <xf numFmtId="0" fontId="168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8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90" fontId="169" fillId="49" borderId="22" xfId="0" applyNumberFormat="1" applyFont="1" applyFill="1" applyBorder="1" applyAlignment="1" applyProtection="1" quotePrefix="1">
      <alignment horizontal="center" wrapText="1"/>
      <protection/>
    </xf>
    <xf numFmtId="18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9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94" fontId="3" fillId="33" borderId="84" xfId="0" applyNumberFormat="1" applyFont="1" applyFill="1" applyBorder="1" applyAlignment="1" applyProtection="1">
      <alignment/>
      <protection/>
    </xf>
    <xf numFmtId="194" fontId="3" fillId="33" borderId="85" xfId="0" applyNumberFormat="1" applyFont="1" applyFill="1" applyBorder="1" applyAlignment="1" applyProtection="1">
      <alignment/>
      <protection/>
    </xf>
    <xf numFmtId="194" fontId="3" fillId="33" borderId="86" xfId="0" applyNumberFormat="1" applyFont="1" applyFill="1" applyBorder="1" applyAlignment="1" applyProtection="1">
      <alignment/>
      <protection/>
    </xf>
    <xf numFmtId="194" fontId="3" fillId="33" borderId="87" xfId="0" applyNumberFormat="1" applyFont="1" applyFill="1" applyBorder="1" applyAlignment="1" applyProtection="1">
      <alignment/>
      <protection/>
    </xf>
    <xf numFmtId="194" fontId="4" fillId="33" borderId="88" xfId="0" applyNumberFormat="1" applyFont="1" applyFill="1" applyBorder="1" applyAlignment="1" applyProtection="1">
      <alignment/>
      <protection/>
    </xf>
    <xf numFmtId="194" fontId="4" fillId="33" borderId="89" xfId="0" applyNumberFormat="1" applyFont="1" applyFill="1" applyBorder="1" applyAlignment="1" applyProtection="1">
      <alignment/>
      <protection/>
    </xf>
    <xf numFmtId="194" fontId="4" fillId="32" borderId="82" xfId="0" applyNumberFormat="1" applyFont="1" applyFill="1" applyBorder="1" applyAlignment="1" applyProtection="1">
      <alignment/>
      <protection/>
    </xf>
    <xf numFmtId="194" fontId="3" fillId="32" borderId="83" xfId="0" applyNumberFormat="1" applyFont="1" applyFill="1" applyBorder="1" applyAlignment="1" applyProtection="1">
      <alignment/>
      <protection/>
    </xf>
    <xf numFmtId="194" fontId="4" fillId="33" borderId="84" xfId="0" applyNumberFormat="1" applyFont="1" applyFill="1" applyBorder="1" applyAlignment="1" applyProtection="1">
      <alignment/>
      <protection/>
    </xf>
    <xf numFmtId="194" fontId="4" fillId="33" borderId="90" xfId="0" applyNumberFormat="1" applyFont="1" applyFill="1" applyBorder="1" applyAlignment="1" applyProtection="1">
      <alignment/>
      <protection/>
    </xf>
    <xf numFmtId="194" fontId="4" fillId="33" borderId="86" xfId="0" applyNumberFormat="1" applyFont="1" applyFill="1" applyBorder="1" applyAlignment="1" applyProtection="1">
      <alignment/>
      <protection/>
    </xf>
    <xf numFmtId="194" fontId="4" fillId="43" borderId="84" xfId="0" applyNumberFormat="1" applyFont="1" applyFill="1" applyBorder="1" applyAlignment="1" applyProtection="1">
      <alignment/>
      <protection/>
    </xf>
    <xf numFmtId="194" fontId="3" fillId="43" borderId="85" xfId="0" applyNumberFormat="1" applyFont="1" applyFill="1" applyBorder="1" applyAlignment="1" applyProtection="1">
      <alignment/>
      <protection/>
    </xf>
    <xf numFmtId="194" fontId="4" fillId="43" borderId="90" xfId="0" applyNumberFormat="1" applyFont="1" applyFill="1" applyBorder="1" applyAlignment="1" applyProtection="1">
      <alignment/>
      <protection/>
    </xf>
    <xf numFmtId="194" fontId="3" fillId="43" borderId="91" xfId="0" applyNumberFormat="1" applyFont="1" applyFill="1" applyBorder="1" applyAlignment="1" applyProtection="1">
      <alignment/>
      <protection/>
    </xf>
    <xf numFmtId="194" fontId="4" fillId="43" borderId="88" xfId="0" applyNumberFormat="1" applyFont="1" applyFill="1" applyBorder="1" applyAlignment="1" applyProtection="1">
      <alignment/>
      <protection/>
    </xf>
    <xf numFmtId="194" fontId="3" fillId="43" borderId="92" xfId="0" applyNumberFormat="1" applyFont="1" applyFill="1" applyBorder="1" applyAlignment="1" applyProtection="1">
      <alignment/>
      <protection/>
    </xf>
    <xf numFmtId="194" fontId="4" fillId="43" borderId="89" xfId="0" applyNumberFormat="1" applyFont="1" applyFill="1" applyBorder="1" applyAlignment="1" applyProtection="1">
      <alignment/>
      <protection/>
    </xf>
    <xf numFmtId="194" fontId="3" fillId="43" borderId="93" xfId="0" applyNumberFormat="1" applyFont="1" applyFill="1" applyBorder="1" applyAlignment="1" applyProtection="1">
      <alignment/>
      <protection/>
    </xf>
    <xf numFmtId="194" fontId="12" fillId="43" borderId="94" xfId="0" applyNumberFormat="1" applyFont="1" applyFill="1" applyBorder="1" applyAlignment="1" applyProtection="1">
      <alignment/>
      <protection/>
    </xf>
    <xf numFmtId="194" fontId="12" fillId="43" borderId="88" xfId="0" applyNumberFormat="1" applyFont="1" applyFill="1" applyBorder="1" applyAlignment="1" applyProtection="1">
      <alignment/>
      <protection/>
    </xf>
    <xf numFmtId="194" fontId="12" fillId="43" borderId="95" xfId="0" applyNumberFormat="1" applyFont="1" applyFill="1" applyBorder="1" applyAlignment="1" applyProtection="1">
      <alignment/>
      <protection/>
    </xf>
    <xf numFmtId="194" fontId="3" fillId="33" borderId="91" xfId="0" applyNumberFormat="1" applyFont="1" applyFill="1" applyBorder="1" applyAlignment="1" applyProtection="1">
      <alignment/>
      <protection/>
    </xf>
    <xf numFmtId="194" fontId="4" fillId="39" borderId="96" xfId="0" applyNumberFormat="1" applyFont="1" applyFill="1" applyBorder="1" applyAlignment="1" applyProtection="1">
      <alignment/>
      <protection/>
    </xf>
    <xf numFmtId="194" fontId="3" fillId="39" borderId="97" xfId="0" applyNumberFormat="1" applyFont="1" applyFill="1" applyBorder="1" applyAlignment="1" applyProtection="1">
      <alignment/>
      <protection/>
    </xf>
    <xf numFmtId="194" fontId="4" fillId="45" borderId="82" xfId="0" applyNumberFormat="1" applyFont="1" applyFill="1" applyBorder="1" applyAlignment="1" applyProtection="1">
      <alignment/>
      <protection/>
    </xf>
    <xf numFmtId="194" fontId="3" fillId="45" borderId="83" xfId="0" applyNumberFormat="1" applyFont="1" applyFill="1" applyBorder="1" applyAlignment="1" applyProtection="1">
      <alignment/>
      <protection/>
    </xf>
    <xf numFmtId="194" fontId="4" fillId="33" borderId="95" xfId="0" applyNumberFormat="1" applyFont="1" applyFill="1" applyBorder="1" applyAlignment="1" applyProtection="1">
      <alignment/>
      <protection/>
    </xf>
    <xf numFmtId="194" fontId="3" fillId="33" borderId="93" xfId="0" applyNumberFormat="1" applyFont="1" applyFill="1" applyBorder="1" applyAlignment="1" applyProtection="1">
      <alignment/>
      <protection/>
    </xf>
    <xf numFmtId="194" fontId="4" fillId="47" borderId="96" xfId="0" applyNumberFormat="1" applyFont="1" applyFill="1" applyBorder="1" applyAlignment="1" applyProtection="1">
      <alignment/>
      <protection/>
    </xf>
    <xf numFmtId="194" fontId="4" fillId="5" borderId="96" xfId="0" applyNumberFormat="1" applyFont="1" applyFill="1" applyBorder="1" applyAlignment="1" applyProtection="1">
      <alignment/>
      <protection/>
    </xf>
    <xf numFmtId="194" fontId="3" fillId="5" borderId="97" xfId="0" applyNumberFormat="1" applyFont="1" applyFill="1" applyBorder="1" applyAlignment="1" applyProtection="1">
      <alignment/>
      <protection/>
    </xf>
    <xf numFmtId="194" fontId="4" fillId="39" borderId="98" xfId="0" applyNumberFormat="1" applyFont="1" applyFill="1" applyBorder="1" applyAlignment="1" applyProtection="1">
      <alignment/>
      <protection/>
    </xf>
    <xf numFmtId="194" fontId="3" fillId="39" borderId="99" xfId="0" applyNumberFormat="1" applyFont="1" applyFill="1" applyBorder="1" applyAlignment="1" applyProtection="1">
      <alignment/>
      <protection/>
    </xf>
    <xf numFmtId="194" fontId="4" fillId="39" borderId="100" xfId="0" applyNumberFormat="1" applyFont="1" applyFill="1" applyBorder="1" applyAlignment="1" applyProtection="1">
      <alignment/>
      <protection/>
    </xf>
    <xf numFmtId="194" fontId="3" fillId="39" borderId="101" xfId="0" applyNumberFormat="1" applyFont="1" applyFill="1" applyBorder="1" applyAlignment="1" applyProtection="1">
      <alignment/>
      <protection/>
    </xf>
    <xf numFmtId="194" fontId="3" fillId="47" borderId="97" xfId="0" applyNumberFormat="1" applyFont="1" applyFill="1" applyBorder="1" applyAlignment="1" applyProtection="1">
      <alignment/>
      <protection/>
    </xf>
    <xf numFmtId="194" fontId="3" fillId="46" borderId="93" xfId="0" applyNumberFormat="1" applyFont="1" applyFill="1" applyBorder="1" applyAlignment="1" applyProtection="1">
      <alignment/>
      <protection/>
    </xf>
    <xf numFmtId="194" fontId="4" fillId="33" borderId="100" xfId="0" applyNumberFormat="1" applyFont="1" applyFill="1" applyBorder="1" applyAlignment="1" applyProtection="1">
      <alignment/>
      <protection/>
    </xf>
    <xf numFmtId="194" fontId="3" fillId="33" borderId="101" xfId="0" applyNumberFormat="1" applyFont="1" applyFill="1" applyBorder="1" applyAlignment="1" applyProtection="1">
      <alignment/>
      <protection/>
    </xf>
    <xf numFmtId="201" fontId="162" fillId="39" borderId="102" xfId="0" applyNumberFormat="1" applyFont="1" applyFill="1" applyBorder="1" applyAlignment="1" applyProtection="1" quotePrefix="1">
      <alignment horizontal="center"/>
      <protection/>
    </xf>
    <xf numFmtId="201" fontId="168" fillId="41" borderId="102" xfId="0" applyNumberFormat="1" applyFont="1" applyFill="1" applyBorder="1" applyAlignment="1" applyProtection="1" quotePrefix="1">
      <alignment horizontal="center"/>
      <protection/>
    </xf>
    <xf numFmtId="201" fontId="169" fillId="49" borderId="102" xfId="0" applyNumberFormat="1" applyFont="1" applyFill="1" applyBorder="1" applyAlignment="1" applyProtection="1" quotePrefix="1">
      <alignment horizontal="center"/>
      <protection/>
    </xf>
    <xf numFmtId="201" fontId="3" fillId="33" borderId="103" xfId="0" applyNumberFormat="1" applyFont="1" applyFill="1" applyBorder="1" applyAlignment="1" applyProtection="1" quotePrefix="1">
      <alignment horizontal="center"/>
      <protection/>
    </xf>
    <xf numFmtId="192" fontId="22" fillId="38" borderId="104" xfId="0" applyNumberFormat="1" applyFont="1" applyFill="1" applyBorder="1" applyAlignment="1" applyProtection="1">
      <alignment horizontal="center"/>
      <protection/>
    </xf>
    <xf numFmtId="192" fontId="8" fillId="38" borderId="105" xfId="0" applyNumberFormat="1" applyFont="1" applyFill="1" applyBorder="1" applyAlignment="1" applyProtection="1">
      <alignment horizontal="center"/>
      <protection/>
    </xf>
    <xf numFmtId="192" fontId="170" fillId="38" borderId="104" xfId="0" applyNumberFormat="1" applyFont="1" applyFill="1" applyBorder="1" applyAlignment="1" applyProtection="1">
      <alignment horizontal="center"/>
      <protection/>
    </xf>
    <xf numFmtId="192" fontId="170" fillId="38" borderId="105" xfId="0" applyNumberFormat="1" applyFont="1" applyFill="1" applyBorder="1" applyAlignment="1" applyProtection="1">
      <alignment horizontal="center"/>
      <protection/>
    </xf>
    <xf numFmtId="192" fontId="9" fillId="33" borderId="106" xfId="0" applyNumberFormat="1" applyFont="1" applyFill="1" applyBorder="1" applyAlignment="1" applyProtection="1">
      <alignment horizontal="center"/>
      <protection/>
    </xf>
    <xf numFmtId="19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7" fillId="33" borderId="56" xfId="0" applyNumberFormat="1" applyFont="1" applyFill="1" applyBorder="1" applyAlignment="1" applyProtection="1">
      <alignment/>
      <protection/>
    </xf>
    <xf numFmtId="0" fontId="57" fillId="33" borderId="56" xfId="0" applyFont="1" applyFill="1" applyBorder="1" applyAlignment="1" applyProtection="1">
      <alignment/>
      <protection/>
    </xf>
    <xf numFmtId="184" fontId="171" fillId="33" borderId="0" xfId="0" applyNumberFormat="1" applyFont="1" applyFill="1" applyBorder="1" applyAlignment="1" applyProtection="1" quotePrefix="1">
      <alignment/>
      <protection/>
    </xf>
    <xf numFmtId="18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94" fontId="3" fillId="33" borderId="92" xfId="0" applyNumberFormat="1" applyFont="1" applyFill="1" applyBorder="1" applyAlignment="1" applyProtection="1">
      <alignment/>
      <protection/>
    </xf>
    <xf numFmtId="194" fontId="37" fillId="43" borderId="108" xfId="0" applyNumberFormat="1" applyFont="1" applyFill="1" applyBorder="1" applyAlignment="1" applyProtection="1">
      <alignment/>
      <protection/>
    </xf>
    <xf numFmtId="194" fontId="37" fillId="43" borderId="92" xfId="0" applyNumberFormat="1" applyFont="1" applyFill="1" applyBorder="1" applyAlignment="1" applyProtection="1">
      <alignment/>
      <protection/>
    </xf>
    <xf numFmtId="194" fontId="37" fillId="43" borderId="109" xfId="0" applyNumberFormat="1" applyFont="1" applyFill="1" applyBorder="1" applyAlignment="1" applyProtection="1">
      <alignment/>
      <protection/>
    </xf>
    <xf numFmtId="194" fontId="3" fillId="33" borderId="109" xfId="0" applyNumberFormat="1" applyFont="1" applyFill="1" applyBorder="1" applyAlignment="1" applyProtection="1">
      <alignment/>
      <protection/>
    </xf>
    <xf numFmtId="194" fontId="12" fillId="43" borderId="110" xfId="0" applyNumberFormat="1" applyFont="1" applyFill="1" applyBorder="1" applyAlignment="1" applyProtection="1">
      <alignment/>
      <protection/>
    </xf>
    <xf numFmtId="194" fontId="37" fillId="43" borderId="111" xfId="0" applyNumberFormat="1" applyFont="1" applyFill="1" applyBorder="1" applyAlignment="1" applyProtection="1">
      <alignment/>
      <protection/>
    </xf>
    <xf numFmtId="194" fontId="12" fillId="43" borderId="110" xfId="60" applyNumberFormat="1" applyFont="1" applyFill="1" applyBorder="1" applyAlignment="1" applyProtection="1">
      <alignment/>
      <protection/>
    </xf>
    <xf numFmtId="0" fontId="172" fillId="48" borderId="0" xfId="61" applyFont="1" applyFill="1" applyBorder="1" applyAlignment="1" applyProtection="1">
      <alignment horizontal="center"/>
      <protection/>
    </xf>
    <xf numFmtId="184" fontId="171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22" fillId="44" borderId="0" xfId="65" applyNumberFormat="1" applyFont="1" applyFill="1" applyBorder="1" applyAlignment="1" applyProtection="1">
      <alignment/>
      <protection/>
    </xf>
    <xf numFmtId="0" fontId="173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3" fillId="35" borderId="0" xfId="64" applyFont="1" applyFill="1" applyBorder="1" applyAlignment="1" applyProtection="1">
      <alignment/>
      <protection/>
    </xf>
    <xf numFmtId="0" fontId="172" fillId="33" borderId="0" xfId="61" applyFont="1" applyFill="1" applyBorder="1" applyAlignment="1" applyProtection="1">
      <alignment horizontal="center"/>
      <protection/>
    </xf>
    <xf numFmtId="182" fontId="61" fillId="50" borderId="27" xfId="64" applyNumberFormat="1" applyFont="1" applyFill="1" applyBorder="1" applyAlignment="1" applyProtection="1">
      <alignment horizontal="center" vertical="center"/>
      <protection locked="0"/>
    </xf>
    <xf numFmtId="184" fontId="155" fillId="32" borderId="0" xfId="65" applyNumberFormat="1" applyFont="1" applyFill="1" applyAlignment="1" applyProtection="1">
      <alignment/>
      <protection/>
    </xf>
    <xf numFmtId="0" fontId="158" fillId="35" borderId="0" xfId="64" applyFont="1" applyFill="1" applyBorder="1" applyProtection="1">
      <alignment/>
      <protection/>
    </xf>
    <xf numFmtId="0" fontId="174" fillId="35" borderId="0" xfId="64" applyFont="1" applyFill="1" applyBorder="1" applyProtection="1">
      <alignment/>
      <protection/>
    </xf>
    <xf numFmtId="0" fontId="174" fillId="35" borderId="0" xfId="64" applyFont="1" applyFill="1" applyProtection="1">
      <alignment/>
      <protection/>
    </xf>
    <xf numFmtId="190" fontId="175" fillId="49" borderId="22" xfId="0" applyNumberFormat="1" applyFont="1" applyFill="1" applyBorder="1" applyAlignment="1" applyProtection="1" quotePrefix="1">
      <alignment horizontal="center" vertical="top" wrapText="1"/>
      <protection/>
    </xf>
    <xf numFmtId="19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20" fillId="36" borderId="0" xfId="64" applyFont="1" applyFill="1" applyProtection="1">
      <alignment/>
      <protection/>
    </xf>
    <xf numFmtId="18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20" fillId="36" borderId="0" xfId="64" applyFont="1" applyFill="1" applyBorder="1" applyProtection="1">
      <alignment/>
      <protection/>
    </xf>
    <xf numFmtId="184" fontId="8" fillId="33" borderId="0" xfId="65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82" fontId="176" fillId="33" borderId="27" xfId="64" applyNumberFormat="1" applyFont="1" applyFill="1" applyBorder="1" applyAlignment="1" applyProtection="1">
      <alignment horizontal="center" vertical="center"/>
      <protection/>
    </xf>
    <xf numFmtId="182" fontId="177" fillId="33" borderId="27" xfId="64" applyNumberFormat="1" applyFont="1" applyFill="1" applyBorder="1" applyAlignment="1" applyProtection="1">
      <alignment horizontal="center" vertical="center"/>
      <protection/>
    </xf>
    <xf numFmtId="0" fontId="16" fillId="33" borderId="27" xfId="64" applyNumberFormat="1" applyFont="1" applyFill="1" applyBorder="1" applyAlignment="1" applyProtection="1">
      <alignment horizontal="center" vertical="center"/>
      <protection/>
    </xf>
    <xf numFmtId="0" fontId="16" fillId="38" borderId="27" xfId="64" applyNumberFormat="1" applyFont="1" applyFill="1" applyBorder="1" applyAlignment="1" applyProtection="1">
      <alignment horizontal="center" vertical="center"/>
      <protection locked="0"/>
    </xf>
    <xf numFmtId="38" fontId="19" fillId="33" borderId="60" xfId="65" applyNumberFormat="1" applyFont="1" applyFill="1" applyBorder="1" applyAlignment="1" applyProtection="1">
      <alignment/>
      <protection/>
    </xf>
    <xf numFmtId="38" fontId="19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94" fontId="6" fillId="33" borderId="61" xfId="0" applyNumberFormat="1" applyFont="1" applyFill="1" applyBorder="1" applyAlignment="1" applyProtection="1">
      <alignment horizontal="right"/>
      <protection/>
    </xf>
    <xf numFmtId="194" fontId="6" fillId="32" borderId="61" xfId="0" applyNumberFormat="1" applyFont="1" applyFill="1" applyBorder="1" applyAlignment="1" applyProtection="1">
      <alignment horizontal="right"/>
      <protection/>
    </xf>
    <xf numFmtId="190" fontId="4" fillId="33" borderId="112" xfId="0" applyNumberFormat="1" applyFont="1" applyFill="1" applyBorder="1" applyAlignment="1" applyProtection="1" quotePrefix="1">
      <alignment horizontal="center" wrapText="1"/>
      <protection/>
    </xf>
    <xf numFmtId="194" fontId="3" fillId="46" borderId="89" xfId="0" applyNumberFormat="1" applyFont="1" applyFill="1" applyBorder="1" applyAlignment="1" applyProtection="1">
      <alignment/>
      <protection/>
    </xf>
    <xf numFmtId="184" fontId="178" fillId="33" borderId="71" xfId="0" applyNumberFormat="1" applyFont="1" applyFill="1" applyBorder="1" applyAlignment="1" applyProtection="1" quotePrefix="1">
      <alignment/>
      <protection/>
    </xf>
    <xf numFmtId="184" fontId="179" fillId="33" borderId="71" xfId="0" applyNumberFormat="1" applyFont="1" applyFill="1" applyBorder="1" applyAlignment="1" applyProtection="1" quotePrefix="1">
      <alignment/>
      <protection/>
    </xf>
    <xf numFmtId="184" fontId="178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84" fontId="178" fillId="33" borderId="116" xfId="0" applyNumberFormat="1" applyFont="1" applyFill="1" applyBorder="1" applyAlignment="1" applyProtection="1" quotePrefix="1">
      <alignment/>
      <protection/>
    </xf>
    <xf numFmtId="184" fontId="178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84" fontId="178" fillId="32" borderId="116" xfId="0" applyNumberFormat="1" applyFont="1" applyFill="1" applyBorder="1" applyAlignment="1" applyProtection="1" quotePrefix="1">
      <alignment/>
      <protection/>
    </xf>
    <xf numFmtId="184" fontId="179" fillId="32" borderId="32" xfId="0" applyNumberFormat="1" applyFont="1" applyFill="1" applyBorder="1" applyAlignment="1" applyProtection="1" quotePrefix="1">
      <alignment/>
      <protection/>
    </xf>
    <xf numFmtId="184" fontId="178" fillId="33" borderId="86" xfId="0" applyNumberFormat="1" applyFont="1" applyFill="1" applyBorder="1" applyAlignment="1" applyProtection="1" quotePrefix="1">
      <alignment/>
      <protection/>
    </xf>
    <xf numFmtId="184" fontId="179" fillId="33" borderId="87" xfId="0" applyNumberFormat="1" applyFont="1" applyFill="1" applyBorder="1" applyAlignment="1" applyProtection="1" quotePrefix="1">
      <alignment/>
      <protection/>
    </xf>
    <xf numFmtId="184" fontId="179" fillId="33" borderId="32" xfId="0" applyNumberFormat="1" applyFont="1" applyFill="1" applyBorder="1" applyAlignment="1" applyProtection="1" quotePrefix="1">
      <alignment/>
      <protection/>
    </xf>
    <xf numFmtId="0" fontId="38" fillId="33" borderId="117" xfId="64" applyFont="1" applyFill="1" applyBorder="1" applyProtection="1">
      <alignment/>
      <protection/>
    </xf>
    <xf numFmtId="0" fontId="38" fillId="33" borderId="43" xfId="64" applyFont="1" applyFill="1" applyBorder="1" applyProtection="1">
      <alignment/>
      <protection/>
    </xf>
    <xf numFmtId="0" fontId="38" fillId="33" borderId="29" xfId="64" applyFont="1" applyFill="1" applyBorder="1" applyProtection="1">
      <alignment/>
      <protection/>
    </xf>
    <xf numFmtId="192" fontId="42" fillId="51" borderId="118" xfId="0" applyNumberFormat="1" applyFont="1" applyFill="1" applyBorder="1" applyAlignment="1" applyProtection="1">
      <alignment horizontal="center"/>
      <protection/>
    </xf>
    <xf numFmtId="192" fontId="43" fillId="42" borderId="118" xfId="0" applyNumberFormat="1" applyFont="1" applyFill="1" applyBorder="1" applyAlignment="1" applyProtection="1">
      <alignment horizontal="center"/>
      <protection/>
    </xf>
    <xf numFmtId="192" fontId="180" fillId="51" borderId="118" xfId="0" applyNumberFormat="1" applyFont="1" applyFill="1" applyBorder="1" applyAlignment="1" applyProtection="1">
      <alignment horizontal="center"/>
      <protection/>
    </xf>
    <xf numFmtId="192" fontId="181" fillId="42" borderId="118" xfId="0" applyNumberFormat="1" applyFont="1" applyFill="1" applyBorder="1" applyAlignment="1" applyProtection="1">
      <alignment horizontal="center"/>
      <protection/>
    </xf>
    <xf numFmtId="192" fontId="42" fillId="52" borderId="118" xfId="0" applyNumberFormat="1" applyFont="1" applyFill="1" applyBorder="1" applyAlignment="1" applyProtection="1">
      <alignment horizontal="center"/>
      <protection/>
    </xf>
    <xf numFmtId="192" fontId="43" fillId="52" borderId="118" xfId="0" applyNumberFormat="1" applyFont="1" applyFill="1" applyBorder="1" applyAlignment="1" applyProtection="1">
      <alignment horizontal="center"/>
      <protection/>
    </xf>
    <xf numFmtId="192" fontId="182" fillId="52" borderId="118" xfId="0" applyNumberFormat="1" applyFont="1" applyFill="1" applyBorder="1" applyAlignment="1" applyProtection="1">
      <alignment horizontal="center"/>
      <protection/>
    </xf>
    <xf numFmtId="192" fontId="181" fillId="52" borderId="118" xfId="0" applyNumberFormat="1" applyFont="1" applyFill="1" applyBorder="1" applyAlignment="1" applyProtection="1">
      <alignment horizontal="center"/>
      <protection/>
    </xf>
    <xf numFmtId="192" fontId="42" fillId="40" borderId="118" xfId="0" applyNumberFormat="1" applyFont="1" applyFill="1" applyBorder="1" applyAlignment="1" applyProtection="1">
      <alignment horizontal="center"/>
      <protection/>
    </xf>
    <xf numFmtId="192" fontId="43" fillId="40" borderId="118" xfId="0" applyNumberFormat="1" applyFont="1" applyFill="1" applyBorder="1" applyAlignment="1" applyProtection="1">
      <alignment horizontal="center"/>
      <protection/>
    </xf>
    <xf numFmtId="192" fontId="183" fillId="40" borderId="118" xfId="0" applyNumberFormat="1" applyFont="1" applyFill="1" applyBorder="1" applyAlignment="1" applyProtection="1">
      <alignment horizontal="center"/>
      <protection/>
    </xf>
    <xf numFmtId="192" fontId="184" fillId="40" borderId="118" xfId="0" applyNumberFormat="1" applyFont="1" applyFill="1" applyBorder="1" applyAlignment="1" applyProtection="1">
      <alignment horizontal="center"/>
      <protection/>
    </xf>
    <xf numFmtId="192" fontId="22" fillId="38" borderId="119" xfId="0" applyNumberFormat="1" applyFont="1" applyFill="1" applyBorder="1" applyAlignment="1" applyProtection="1">
      <alignment horizontal="center"/>
      <protection/>
    </xf>
    <xf numFmtId="192" fontId="8" fillId="38" borderId="120" xfId="0" applyNumberFormat="1" applyFont="1" applyFill="1" applyBorder="1" applyAlignment="1" applyProtection="1">
      <alignment horizontal="center"/>
      <protection/>
    </xf>
    <xf numFmtId="192" fontId="170" fillId="38" borderId="119" xfId="0" applyNumberFormat="1" applyFont="1" applyFill="1" applyBorder="1" applyAlignment="1" applyProtection="1">
      <alignment horizontal="center"/>
      <protection/>
    </xf>
    <xf numFmtId="192" fontId="170" fillId="38" borderId="120" xfId="0" applyNumberFormat="1" applyFont="1" applyFill="1" applyBorder="1" applyAlignment="1" applyProtection="1">
      <alignment horizontal="center"/>
      <protection/>
    </xf>
    <xf numFmtId="184" fontId="12" fillId="32" borderId="119" xfId="0" applyNumberFormat="1" applyFont="1" applyFill="1" applyBorder="1" applyAlignment="1" applyProtection="1">
      <alignment horizontal="center"/>
      <protection/>
    </xf>
    <xf numFmtId="184" fontId="37" fillId="32" borderId="106" xfId="0" applyNumberFormat="1" applyFont="1" applyFill="1" applyBorder="1" applyAlignment="1" applyProtection="1">
      <alignment horizontal="center"/>
      <protection/>
    </xf>
    <xf numFmtId="184" fontId="12" fillId="42" borderId="120" xfId="0" applyNumberFormat="1" applyFont="1" applyFill="1" applyBorder="1" applyAlignment="1" applyProtection="1">
      <alignment horizontal="center"/>
      <protection locked="0"/>
    </xf>
    <xf numFmtId="184" fontId="37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5" fillId="43" borderId="42" xfId="65" applyNumberFormat="1" applyFont="1" applyFill="1" applyBorder="1" applyAlignment="1" applyProtection="1">
      <alignment/>
      <protection/>
    </xf>
    <xf numFmtId="194" fontId="4" fillId="46" borderId="71" xfId="0" applyNumberFormat="1" applyFont="1" applyFill="1" applyBorder="1" applyAlignment="1" applyProtection="1">
      <alignment/>
      <protection/>
    </xf>
    <xf numFmtId="194" fontId="3" fillId="46" borderId="71" xfId="0" applyNumberFormat="1" applyFont="1" applyFill="1" applyBorder="1" applyAlignment="1" applyProtection="1">
      <alignment/>
      <protection/>
    </xf>
    <xf numFmtId="194" fontId="4" fillId="46" borderId="86" xfId="0" applyNumberFormat="1" applyFont="1" applyFill="1" applyBorder="1" applyAlignment="1" applyProtection="1">
      <alignment/>
      <protection/>
    </xf>
    <xf numFmtId="194" fontId="3" fillId="46" borderId="87" xfId="0" applyNumberFormat="1" applyFont="1" applyFill="1" applyBorder="1" applyAlignment="1" applyProtection="1">
      <alignment/>
      <protection/>
    </xf>
    <xf numFmtId="194" fontId="12" fillId="43" borderId="82" xfId="0" applyNumberFormat="1" applyFont="1" applyFill="1" applyBorder="1" applyAlignment="1" applyProtection="1">
      <alignment/>
      <protection/>
    </xf>
    <xf numFmtId="194" fontId="37" fillId="43" borderId="83" xfId="0" applyNumberFormat="1" applyFont="1" applyFill="1" applyBorder="1" applyAlignment="1" applyProtection="1">
      <alignment/>
      <protection/>
    </xf>
    <xf numFmtId="194" fontId="12" fillId="43" borderId="10" xfId="0" applyNumberFormat="1" applyFont="1" applyFill="1" applyBorder="1" applyAlignment="1" applyProtection="1">
      <alignment/>
      <protection/>
    </xf>
    <xf numFmtId="194" fontId="37" fillId="43" borderId="10" xfId="0" applyNumberFormat="1" applyFont="1" applyFill="1" applyBorder="1" applyAlignment="1" applyProtection="1">
      <alignment/>
      <protection/>
    </xf>
    <xf numFmtId="194" fontId="12" fillId="43" borderId="10" xfId="0" applyNumberFormat="1" applyFont="1" applyFill="1" applyBorder="1" applyAlignment="1" applyProtection="1">
      <alignment/>
      <protection locked="0"/>
    </xf>
    <xf numFmtId="194" fontId="37" fillId="43" borderId="10" xfId="0" applyNumberFormat="1" applyFont="1" applyFill="1" applyBorder="1" applyAlignment="1" applyProtection="1">
      <alignment/>
      <protection locked="0"/>
    </xf>
    <xf numFmtId="184" fontId="171" fillId="32" borderId="0" xfId="0" applyNumberFormat="1" applyFont="1" applyFill="1" applyBorder="1" applyAlignment="1" applyProtection="1" quotePrefix="1">
      <alignment horizontal="center"/>
      <protection/>
    </xf>
    <xf numFmtId="184" fontId="171" fillId="33" borderId="0" xfId="0" applyNumberFormat="1" applyFont="1" applyFill="1" applyBorder="1" applyAlignment="1" applyProtection="1" quotePrefix="1">
      <alignment horizontal="center"/>
      <protection/>
    </xf>
    <xf numFmtId="0" fontId="172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22" fillId="32" borderId="55" xfId="65" applyNumberFormat="1" applyFont="1" applyFill="1" applyBorder="1" applyAlignment="1" applyProtection="1">
      <alignment/>
      <protection/>
    </xf>
    <xf numFmtId="38" fontId="22" fillId="32" borderId="19" xfId="65" applyNumberFormat="1" applyFont="1" applyFill="1" applyBorder="1" applyAlignment="1" applyProtection="1">
      <alignment/>
      <protection/>
    </xf>
    <xf numFmtId="194" fontId="4" fillId="32" borderId="56" xfId="0" applyNumberFormat="1" applyFont="1" applyFill="1" applyBorder="1" applyAlignment="1" applyProtection="1">
      <alignment/>
      <protection/>
    </xf>
    <xf numFmtId="194" fontId="3" fillId="32" borderId="56" xfId="0" applyNumberFormat="1" applyFont="1" applyFill="1" applyBorder="1" applyAlignment="1" applyProtection="1">
      <alignment/>
      <protection/>
    </xf>
    <xf numFmtId="194" fontId="6" fillId="32" borderId="0" xfId="0" applyNumberFormat="1" applyFont="1" applyFill="1" applyBorder="1" applyAlignment="1" applyProtection="1">
      <alignment horizontal="right"/>
      <protection/>
    </xf>
    <xf numFmtId="194" fontId="3" fillId="32" borderId="121" xfId="0" applyNumberFormat="1" applyFont="1" applyFill="1" applyBorder="1" applyAlignment="1" applyProtection="1">
      <alignment/>
      <protection/>
    </xf>
    <xf numFmtId="38" fontId="22" fillId="32" borderId="116" xfId="65" applyNumberFormat="1" applyFont="1" applyFill="1" applyBorder="1" applyAlignment="1" applyProtection="1">
      <alignment/>
      <protection/>
    </xf>
    <xf numFmtId="19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94" fontId="4" fillId="33" borderId="125" xfId="0" applyNumberFormat="1" applyFont="1" applyFill="1" applyBorder="1" applyAlignment="1" applyProtection="1">
      <alignment/>
      <protection/>
    </xf>
    <xf numFmtId="19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8" fillId="38" borderId="0" xfId="57" applyFont="1" applyFill="1" applyBorder="1" quotePrefix="1">
      <alignment/>
      <protection/>
    </xf>
    <xf numFmtId="205" fontId="27" fillId="33" borderId="0" xfId="58" applyNumberFormat="1" applyFont="1" applyFill="1" applyBorder="1" applyAlignment="1">
      <alignment/>
      <protection/>
    </xf>
    <xf numFmtId="0" fontId="18" fillId="38" borderId="13" xfId="57" applyFont="1" applyFill="1" applyBorder="1">
      <alignment/>
      <protection/>
    </xf>
    <xf numFmtId="210" fontId="27" fillId="33" borderId="0" xfId="57" applyNumberFormat="1" applyFont="1" applyFill="1" applyBorder="1" applyAlignment="1">
      <alignment horizontal="center"/>
      <protection/>
    </xf>
    <xf numFmtId="0" fontId="158" fillId="32" borderId="68" xfId="57" applyFont="1" applyFill="1" applyBorder="1" quotePrefix="1">
      <alignment/>
      <protection/>
    </xf>
    <xf numFmtId="0" fontId="158" fillId="32" borderId="19" xfId="57" applyFont="1" applyFill="1" applyBorder="1" quotePrefix="1">
      <alignment/>
      <protection/>
    </xf>
    <xf numFmtId="207" fontId="27" fillId="32" borderId="69" xfId="58" applyNumberFormat="1" applyFont="1" applyFill="1" applyBorder="1" applyAlignment="1">
      <alignment/>
      <protection/>
    </xf>
    <xf numFmtId="0" fontId="158" fillId="32" borderId="17" xfId="57" applyFont="1" applyFill="1" applyBorder="1" quotePrefix="1">
      <alignment/>
      <protection/>
    </xf>
    <xf numFmtId="0" fontId="158" fillId="32" borderId="0" xfId="57" applyFont="1" applyFill="1" applyBorder="1" quotePrefix="1">
      <alignment/>
      <protection/>
    </xf>
    <xf numFmtId="207" fontId="27" fillId="32" borderId="18" xfId="58" applyNumberFormat="1" applyFont="1" applyFill="1" applyBorder="1" applyAlignment="1">
      <alignment/>
      <protection/>
    </xf>
    <xf numFmtId="0" fontId="158" fillId="32" borderId="26" xfId="57" applyFont="1" applyFill="1" applyBorder="1" quotePrefix="1">
      <alignment/>
      <protection/>
    </xf>
    <xf numFmtId="0" fontId="158" fillId="32" borderId="20" xfId="57" applyFont="1" applyFill="1" applyBorder="1" quotePrefix="1">
      <alignment/>
      <protection/>
    </xf>
    <xf numFmtId="207" fontId="27" fillId="32" borderId="21" xfId="58" applyNumberFormat="1" applyFont="1" applyFill="1" applyBorder="1" applyAlignment="1">
      <alignment/>
      <protection/>
    </xf>
    <xf numFmtId="0" fontId="158" fillId="45" borderId="68" xfId="57" applyFont="1" applyFill="1" applyBorder="1" quotePrefix="1">
      <alignment/>
      <protection/>
    </xf>
    <xf numFmtId="0" fontId="158" fillId="45" borderId="19" xfId="57" applyFont="1" applyFill="1" applyBorder="1" quotePrefix="1">
      <alignment/>
      <protection/>
    </xf>
    <xf numFmtId="207" fontId="27" fillId="45" borderId="69" xfId="58" applyNumberFormat="1" applyFont="1" applyFill="1" applyBorder="1" applyAlignment="1">
      <alignment/>
      <protection/>
    </xf>
    <xf numFmtId="0" fontId="158" fillId="45" borderId="17" xfId="57" applyFont="1" applyFill="1" applyBorder="1" quotePrefix="1">
      <alignment/>
      <protection/>
    </xf>
    <xf numFmtId="0" fontId="158" fillId="45" borderId="0" xfId="57" applyFont="1" applyFill="1" applyBorder="1" quotePrefix="1">
      <alignment/>
      <protection/>
    </xf>
    <xf numFmtId="207" fontId="27" fillId="45" borderId="18" xfId="58" applyNumberFormat="1" applyFont="1" applyFill="1" applyBorder="1" applyAlignment="1">
      <alignment/>
      <protection/>
    </xf>
    <xf numFmtId="0" fontId="158" fillId="45" borderId="26" xfId="57" applyFont="1" applyFill="1" applyBorder="1" quotePrefix="1">
      <alignment/>
      <protection/>
    </xf>
    <xf numFmtId="0" fontId="158" fillId="45" borderId="20" xfId="57" applyFont="1" applyFill="1" applyBorder="1" quotePrefix="1">
      <alignment/>
      <protection/>
    </xf>
    <xf numFmtId="207" fontId="27" fillId="45" borderId="21" xfId="58" applyNumberFormat="1" applyFont="1" applyFill="1" applyBorder="1" applyAlignment="1">
      <alignment/>
      <protection/>
    </xf>
    <xf numFmtId="194" fontId="4" fillId="33" borderId="126" xfId="0" applyNumberFormat="1" applyFont="1" applyFill="1" applyBorder="1" applyAlignment="1" applyProtection="1">
      <alignment/>
      <protection/>
    </xf>
    <xf numFmtId="19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90" fontId="186" fillId="39" borderId="27" xfId="0" applyNumberFormat="1" applyFont="1" applyFill="1" applyBorder="1" applyAlignment="1" applyProtection="1">
      <alignment horizontal="center"/>
      <protection/>
    </xf>
    <xf numFmtId="190" fontId="187" fillId="39" borderId="27" xfId="0" applyNumberFormat="1" applyFont="1" applyFill="1" applyBorder="1" applyAlignment="1" applyProtection="1">
      <alignment horizontal="center"/>
      <protection/>
    </xf>
    <xf numFmtId="201" fontId="162" fillId="39" borderId="27" xfId="0" applyNumberFormat="1" applyFont="1" applyFill="1" applyBorder="1" applyAlignment="1" applyProtection="1" quotePrefix="1">
      <alignment horizontal="center"/>
      <protection/>
    </xf>
    <xf numFmtId="189" fontId="163" fillId="41" borderId="27" xfId="0" applyNumberFormat="1" applyFont="1" applyFill="1" applyBorder="1" applyAlignment="1" applyProtection="1" quotePrefix="1">
      <alignment horizontal="center"/>
      <protection/>
    </xf>
    <xf numFmtId="201" fontId="168" fillId="41" borderId="27" xfId="0" applyNumberFormat="1" applyFont="1" applyFill="1" applyBorder="1" applyAlignment="1" applyProtection="1" quotePrefix="1">
      <alignment horizontal="center"/>
      <protection/>
    </xf>
    <xf numFmtId="189" fontId="168" fillId="41" borderId="27" xfId="0" applyNumberFormat="1" applyFont="1" applyFill="1" applyBorder="1" applyAlignment="1" applyProtection="1" quotePrefix="1">
      <alignment horizontal="center"/>
      <protection/>
    </xf>
    <xf numFmtId="189" fontId="175" fillId="49" borderId="27" xfId="0" applyNumberFormat="1" applyFont="1" applyFill="1" applyBorder="1" applyAlignment="1" applyProtection="1" quotePrefix="1">
      <alignment horizontal="center"/>
      <protection/>
    </xf>
    <xf numFmtId="201" fontId="169" fillId="49" borderId="27" xfId="0" applyNumberFormat="1" applyFont="1" applyFill="1" applyBorder="1" applyAlignment="1" applyProtection="1" quotePrefix="1">
      <alignment horizontal="center"/>
      <protection/>
    </xf>
    <xf numFmtId="194" fontId="4" fillId="33" borderId="27" xfId="0" applyNumberFormat="1" applyFont="1" applyFill="1" applyBorder="1" applyAlignment="1" applyProtection="1">
      <alignment/>
      <protection locked="0"/>
    </xf>
    <xf numFmtId="194" fontId="3" fillId="33" borderId="27" xfId="0" applyNumberFormat="1" applyFont="1" applyFill="1" applyBorder="1" applyAlignment="1" applyProtection="1">
      <alignment/>
      <protection locked="0"/>
    </xf>
    <xf numFmtId="38" fontId="188" fillId="48" borderId="28" xfId="65" applyNumberFormat="1" applyFont="1" applyFill="1" applyBorder="1" applyAlignment="1" applyProtection="1">
      <alignment/>
      <protection/>
    </xf>
    <xf numFmtId="194" fontId="4" fillId="54" borderId="27" xfId="0" applyNumberFormat="1" applyFont="1" applyFill="1" applyBorder="1" applyAlignment="1" applyProtection="1">
      <alignment/>
      <protection/>
    </xf>
    <xf numFmtId="19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7" fillId="42" borderId="28" xfId="0" applyFont="1" applyFill="1" applyBorder="1" applyAlignment="1" applyProtection="1">
      <alignment horizontal="left"/>
      <protection/>
    </xf>
    <xf numFmtId="194" fontId="4" fillId="54" borderId="128" xfId="0" applyNumberFormat="1" applyFont="1" applyFill="1" applyBorder="1" applyAlignment="1" applyProtection="1">
      <alignment/>
      <protection/>
    </xf>
    <xf numFmtId="194" fontId="3" fillId="54" borderId="129" xfId="0" applyNumberFormat="1" applyFont="1" applyFill="1" applyBorder="1" applyAlignment="1" applyProtection="1">
      <alignment/>
      <protection/>
    </xf>
    <xf numFmtId="194" fontId="4" fillId="33" borderId="128" xfId="0" applyNumberFormat="1" applyFont="1" applyFill="1" applyBorder="1" applyAlignment="1" applyProtection="1">
      <alignment/>
      <protection/>
    </xf>
    <xf numFmtId="194" fontId="3" fillId="33" borderId="129" xfId="0" applyNumberFormat="1" applyFont="1" applyFill="1" applyBorder="1" applyAlignment="1" applyProtection="1">
      <alignment/>
      <protection/>
    </xf>
    <xf numFmtId="189" fontId="4" fillId="33" borderId="119" xfId="0" applyNumberFormat="1" applyFont="1" applyFill="1" applyBorder="1" applyAlignment="1" applyProtection="1" quotePrefix="1">
      <alignment horizontal="center"/>
      <protection/>
    </xf>
    <xf numFmtId="201" fontId="3" fillId="33" borderId="106" xfId="0" applyNumberFormat="1" applyFont="1" applyFill="1" applyBorder="1" applyAlignment="1" applyProtection="1" quotePrefix="1">
      <alignment horizontal="center"/>
      <protection/>
    </xf>
    <xf numFmtId="201" fontId="3" fillId="33" borderId="107" xfId="0" applyNumberFormat="1" applyFont="1" applyFill="1" applyBorder="1" applyAlignment="1" applyProtection="1" quotePrefix="1">
      <alignment horizontal="center"/>
      <protection/>
    </xf>
    <xf numFmtId="192" fontId="8" fillId="38" borderId="119" xfId="0" applyNumberFormat="1" applyFont="1" applyFill="1" applyBorder="1" applyAlignment="1" applyProtection="1">
      <alignment horizontal="center"/>
      <protection/>
    </xf>
    <xf numFmtId="220" fontId="27" fillId="33" borderId="0" xfId="58" applyNumberFormat="1" applyFont="1" applyFill="1" applyBorder="1" applyAlignment="1">
      <alignment/>
      <protection/>
    </xf>
    <xf numFmtId="187" fontId="27" fillId="33" borderId="0" xfId="57" applyNumberFormat="1" applyFont="1" applyFill="1" applyBorder="1" applyAlignment="1">
      <alignment/>
      <protection/>
    </xf>
    <xf numFmtId="189" fontId="27" fillId="33" borderId="0" xfId="57" applyNumberFormat="1" applyFont="1" applyFill="1" applyBorder="1" applyAlignment="1">
      <alignment/>
      <protection/>
    </xf>
    <xf numFmtId="189" fontId="27" fillId="32" borderId="0" xfId="57" applyNumberFormat="1" applyFont="1" applyFill="1" applyBorder="1" applyAlignment="1">
      <alignment horizontal="center"/>
      <protection/>
    </xf>
    <xf numFmtId="205" fontId="21" fillId="54" borderId="19" xfId="58" applyNumberFormat="1" applyFont="1" applyFill="1" applyBorder="1" applyAlignment="1">
      <alignment/>
      <protection/>
    </xf>
    <xf numFmtId="205" fontId="21" fillId="54" borderId="69" xfId="58" applyNumberFormat="1" applyFont="1" applyFill="1" applyBorder="1" applyAlignment="1">
      <alignment/>
      <protection/>
    </xf>
    <xf numFmtId="205" fontId="21" fillId="54" borderId="20" xfId="58" applyNumberFormat="1" applyFont="1" applyFill="1" applyBorder="1" applyAlignment="1">
      <alignment/>
      <protection/>
    </xf>
    <xf numFmtId="205" fontId="21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21" fontId="189" fillId="39" borderId="102" xfId="0" applyNumberFormat="1" applyFont="1" applyFill="1" applyBorder="1" applyAlignment="1" applyProtection="1" quotePrefix="1">
      <alignment horizontal="center"/>
      <protection/>
    </xf>
    <xf numFmtId="221" fontId="163" fillId="41" borderId="102" xfId="0" applyNumberFormat="1" applyFont="1" applyFill="1" applyBorder="1" applyAlignment="1" applyProtection="1" quotePrefix="1">
      <alignment horizontal="center"/>
      <protection/>
    </xf>
    <xf numFmtId="221" fontId="175" fillId="49" borderId="102" xfId="0" applyNumberFormat="1" applyFont="1" applyFill="1" applyBorder="1" applyAlignment="1" applyProtection="1" quotePrefix="1">
      <alignment horizontal="center"/>
      <protection/>
    </xf>
    <xf numFmtId="221" fontId="4" fillId="33" borderId="130" xfId="0" applyNumberFormat="1" applyFont="1" applyFill="1" applyBorder="1" applyAlignment="1" applyProtection="1" quotePrefix="1">
      <alignment horizontal="center"/>
      <protection/>
    </xf>
    <xf numFmtId="221" fontId="190" fillId="32" borderId="45" xfId="0" applyNumberFormat="1" applyFont="1" applyFill="1" applyBorder="1" applyAlignment="1" applyProtection="1">
      <alignment horizontal="center"/>
      <protection locked="0"/>
    </xf>
    <xf numFmtId="221" fontId="189" fillId="39" borderId="27" xfId="0" applyNumberFormat="1" applyFont="1" applyFill="1" applyBorder="1" applyAlignment="1" applyProtection="1">
      <alignment horizontal="center"/>
      <protection/>
    </xf>
    <xf numFmtId="221" fontId="163" fillId="41" borderId="27" xfId="0" applyNumberFormat="1" applyFont="1" applyFill="1" applyBorder="1" applyAlignment="1" applyProtection="1" quotePrefix="1">
      <alignment horizontal="center"/>
      <protection/>
    </xf>
    <xf numFmtId="221" fontId="175" fillId="49" borderId="27" xfId="0" applyNumberFormat="1" applyFont="1" applyFill="1" applyBorder="1" applyAlignment="1" applyProtection="1" quotePrefix="1">
      <alignment horizontal="center"/>
      <protection/>
    </xf>
    <xf numFmtId="221" fontId="4" fillId="33" borderId="120" xfId="0" applyNumberFormat="1" applyFont="1" applyFill="1" applyBorder="1" applyAlignment="1" applyProtection="1" quotePrefix="1">
      <alignment horizontal="center"/>
      <protection/>
    </xf>
    <xf numFmtId="221" fontId="191" fillId="33" borderId="45" xfId="0" applyNumberFormat="1" applyFont="1" applyFill="1" applyBorder="1" applyAlignment="1" applyProtection="1">
      <alignment horizontal="center"/>
      <protection/>
    </xf>
    <xf numFmtId="0" fontId="22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86" fontId="27" fillId="32" borderId="0" xfId="57" applyNumberFormat="1" applyFont="1" applyFill="1" applyBorder="1" applyAlignment="1">
      <alignment horizontal="left"/>
      <protection/>
    </xf>
    <xf numFmtId="186" fontId="72" fillId="45" borderId="0" xfId="57" applyNumberFormat="1" applyFont="1" applyFill="1" applyBorder="1" applyAlignment="1">
      <alignment horizontal="center"/>
      <protection/>
    </xf>
    <xf numFmtId="189" fontId="72" fillId="45" borderId="0" xfId="57" applyNumberFormat="1" applyFont="1" applyFill="1" applyBorder="1" applyAlignment="1">
      <alignment horizontal="center"/>
      <protection/>
    </xf>
    <xf numFmtId="189" fontId="27" fillId="32" borderId="0" xfId="57" applyNumberFormat="1" applyFont="1" applyFill="1" applyBorder="1" applyAlignment="1">
      <alignment horizontal="center"/>
      <protection/>
    </xf>
    <xf numFmtId="186" fontId="27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9" fontId="27" fillId="33" borderId="0" xfId="57" applyNumberFormat="1" applyFont="1" applyFill="1" applyBorder="1" applyAlignment="1">
      <alignment/>
      <protection/>
    </xf>
    <xf numFmtId="189" fontId="27" fillId="45" borderId="0" xfId="57" applyNumberFormat="1" applyFont="1" applyFill="1" applyBorder="1" applyAlignment="1">
      <alignment horizontal="center"/>
      <protection/>
    </xf>
    <xf numFmtId="189" fontId="9" fillId="33" borderId="0" xfId="57" applyNumberFormat="1" applyFont="1" applyFill="1" applyBorder="1" applyAlignment="1">
      <alignment/>
      <protection/>
    </xf>
    <xf numFmtId="205" fontId="27" fillId="33" borderId="0" xfId="58" applyNumberFormat="1" applyFont="1" applyFill="1" applyBorder="1" applyAlignment="1">
      <alignment/>
      <protection/>
    </xf>
    <xf numFmtId="205" fontId="9" fillId="33" borderId="0" xfId="58" applyNumberFormat="1" applyFont="1" applyFill="1" applyBorder="1" applyAlignment="1">
      <alignment horizontal="left"/>
      <protection/>
    </xf>
    <xf numFmtId="187" fontId="27" fillId="33" borderId="0" xfId="57" applyNumberFormat="1" applyFont="1" applyFill="1" applyBorder="1" applyAlignment="1">
      <alignment/>
      <protection/>
    </xf>
    <xf numFmtId="210" fontId="27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207" fontId="27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207" fontId="27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207" fontId="27" fillId="45" borderId="21" xfId="58" applyNumberFormat="1" applyFont="1" applyFill="1" applyBorder="1" applyAlignment="1">
      <alignment/>
      <protection/>
    </xf>
    <xf numFmtId="0" fontId="22" fillId="54" borderId="68" xfId="57" applyFont="1" applyFill="1" applyBorder="1" quotePrefix="1">
      <alignment/>
      <protection/>
    </xf>
    <xf numFmtId="0" fontId="22" fillId="54" borderId="19" xfId="57" applyFont="1" applyFill="1" applyBorder="1">
      <alignment/>
      <protection/>
    </xf>
    <xf numFmtId="205" fontId="21" fillId="54" borderId="19" xfId="58" applyNumberFormat="1" applyFont="1" applyFill="1" applyBorder="1" applyAlignment="1">
      <alignment/>
      <protection/>
    </xf>
    <xf numFmtId="205" fontId="21" fillId="54" borderId="69" xfId="58" applyNumberFormat="1" applyFont="1" applyFill="1" applyBorder="1" applyAlignment="1">
      <alignment/>
      <protection/>
    </xf>
    <xf numFmtId="0" fontId="22" fillId="54" borderId="26" xfId="57" applyFont="1" applyFill="1" applyBorder="1" quotePrefix="1">
      <alignment/>
      <protection/>
    </xf>
    <xf numFmtId="0" fontId="22" fillId="54" borderId="20" xfId="57" applyFont="1" applyFill="1" applyBorder="1">
      <alignment/>
      <protection/>
    </xf>
    <xf numFmtId="205" fontId="21" fillId="54" borderId="20" xfId="58" applyNumberFormat="1" applyFont="1" applyFill="1" applyBorder="1" applyAlignment="1">
      <alignment/>
      <protection/>
    </xf>
    <xf numFmtId="205" fontId="21" fillId="54" borderId="21" xfId="58" applyNumberFormat="1" applyFont="1" applyFill="1" applyBorder="1" applyAlignment="1">
      <alignment/>
      <protection/>
    </xf>
    <xf numFmtId="205" fontId="9" fillId="33" borderId="0" xfId="58" applyNumberFormat="1" applyFont="1" applyFill="1" applyBorder="1" applyAlignment="1">
      <alignment/>
      <protection/>
    </xf>
    <xf numFmtId="211" fontId="27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 quotePrefix="1">
      <alignment/>
      <protection/>
    </xf>
    <xf numFmtId="189" fontId="27" fillId="45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>
      <alignment/>
      <protection/>
    </xf>
    <xf numFmtId="0" fontId="22" fillId="32" borderId="68" xfId="57" applyFont="1" applyFill="1" applyBorder="1">
      <alignment/>
      <protection/>
    </xf>
    <xf numFmtId="188" fontId="21" fillId="32" borderId="69" xfId="57" applyNumberFormat="1" applyFont="1" applyFill="1" applyBorder="1" applyAlignment="1">
      <alignment horizontal="center"/>
      <protection/>
    </xf>
    <xf numFmtId="188" fontId="21" fillId="33" borderId="0" xfId="57" applyNumberFormat="1" applyFont="1" applyFill="1" applyBorder="1" applyAlignment="1">
      <alignment horizontal="center"/>
      <protection/>
    </xf>
    <xf numFmtId="0" fontId="22" fillId="32" borderId="26" xfId="57" applyFont="1" applyFill="1" applyBorder="1">
      <alignment/>
      <protection/>
    </xf>
    <xf numFmtId="188" fontId="27" fillId="38" borderId="0" xfId="57" applyNumberFormat="1" applyFont="1" applyFill="1" applyBorder="1" applyAlignment="1">
      <alignment/>
      <protection/>
    </xf>
    <xf numFmtId="220" fontId="27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9" fontId="9" fillId="32" borderId="19" xfId="57" applyNumberFormat="1" applyFont="1" applyFill="1" applyBorder="1" applyAlignment="1">
      <alignment horizontal="left"/>
      <protection/>
    </xf>
    <xf numFmtId="18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86" fontId="27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87" fontId="27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87" fontId="27" fillId="32" borderId="20" xfId="57" applyNumberFormat="1" applyFont="1" applyFill="1" applyBorder="1">
      <alignment/>
      <protection/>
    </xf>
    <xf numFmtId="186" fontId="27" fillId="32" borderId="20" xfId="57" applyNumberFormat="1" applyFont="1" applyFill="1" applyBorder="1" applyAlignment="1">
      <alignment horizontal="left"/>
      <protection/>
    </xf>
    <xf numFmtId="218" fontId="192" fillId="55" borderId="0" xfId="63" applyNumberFormat="1" applyFont="1" applyFill="1" applyBorder="1" applyAlignment="1">
      <alignment horizontal="center"/>
      <protection/>
    </xf>
    <xf numFmtId="0" fontId="193" fillId="55" borderId="0" xfId="63" applyFont="1" applyFill="1" applyBorder="1" applyAlignment="1">
      <alignment horizontal="center"/>
      <protection/>
    </xf>
    <xf numFmtId="187" fontId="27" fillId="33" borderId="0" xfId="57" applyNumberFormat="1" applyFont="1" applyFill="1" applyBorder="1" applyAlignment="1">
      <alignment horizontal="center"/>
      <protection/>
    </xf>
    <xf numFmtId="220" fontId="27" fillId="33" borderId="0" xfId="58" applyNumberFormat="1" applyFont="1" applyFill="1" applyBorder="1" applyAlignment="1">
      <alignment horizontal="left"/>
      <protection/>
    </xf>
    <xf numFmtId="189" fontId="27" fillId="32" borderId="0" xfId="57" applyNumberFormat="1" applyFont="1" applyFill="1" applyBorder="1" applyAlignment="1">
      <alignment horizontal="center"/>
      <protection/>
    </xf>
    <xf numFmtId="187" fontId="27" fillId="33" borderId="0" xfId="57" applyNumberFormat="1" applyFont="1" applyFill="1" applyBorder="1" applyAlignment="1">
      <alignment horizontal="center"/>
      <protection/>
    </xf>
    <xf numFmtId="186" fontId="27" fillId="32" borderId="0" xfId="57" applyNumberFormat="1" applyFont="1" applyFill="1" applyBorder="1" applyAlignment="1">
      <alignment horizontal="center"/>
      <protection/>
    </xf>
    <xf numFmtId="188" fontId="27" fillId="32" borderId="19" xfId="57" applyNumberFormat="1" applyFont="1" applyFill="1" applyBorder="1" applyAlignment="1">
      <alignment horizontal="center"/>
      <protection/>
    </xf>
    <xf numFmtId="187" fontId="8" fillId="33" borderId="0" xfId="57" applyNumberFormat="1" applyFont="1" applyFill="1" applyBorder="1" applyAlignment="1">
      <alignment horizontal="left"/>
      <protection/>
    </xf>
    <xf numFmtId="188" fontId="22" fillId="33" borderId="0" xfId="57" applyNumberFormat="1" applyFont="1" applyFill="1" applyBorder="1" applyAlignment="1">
      <alignment horizontal="left"/>
      <protection/>
    </xf>
    <xf numFmtId="188" fontId="27" fillId="38" borderId="0" xfId="57" applyNumberFormat="1" applyFont="1" applyFill="1" applyBorder="1" applyAlignment="1">
      <alignment horizontal="center"/>
      <protection/>
    </xf>
    <xf numFmtId="205" fontId="27" fillId="33" borderId="0" xfId="58" applyNumberFormat="1" applyFont="1" applyFill="1" applyBorder="1" applyAlignment="1">
      <alignment horizontal="center"/>
      <protection/>
    </xf>
    <xf numFmtId="189" fontId="27" fillId="32" borderId="0" xfId="57" applyNumberFormat="1" applyFont="1" applyFill="1" applyBorder="1" applyAlignment="1">
      <alignment horizontal="center"/>
      <protection/>
    </xf>
    <xf numFmtId="203" fontId="22" fillId="40" borderId="132" xfId="58" applyNumberFormat="1" applyFont="1" applyFill="1" applyBorder="1" applyAlignment="1">
      <alignment horizontal="center"/>
      <protection/>
    </xf>
    <xf numFmtId="189" fontId="27" fillId="33" borderId="0" xfId="57" applyNumberFormat="1" applyFont="1" applyFill="1" applyBorder="1" applyAlignment="1">
      <alignment horizontal="center"/>
      <protection/>
    </xf>
    <xf numFmtId="187" fontId="27" fillId="45" borderId="0" xfId="57" applyNumberFormat="1" applyFont="1" applyFill="1" applyBorder="1" applyAlignment="1">
      <alignment horizontal="center"/>
      <protection/>
    </xf>
    <xf numFmtId="188" fontId="27" fillId="38" borderId="0" xfId="57" applyNumberFormat="1" applyFont="1" applyFill="1" applyBorder="1" applyAlignment="1">
      <alignment horizontal="left"/>
      <protection/>
    </xf>
    <xf numFmtId="209" fontId="62" fillId="45" borderId="20" xfId="58" applyNumberFormat="1" applyFont="1" applyFill="1" applyBorder="1" applyAlignment="1">
      <alignment horizontal="center"/>
      <protection/>
    </xf>
    <xf numFmtId="207" fontId="62" fillId="32" borderId="19" xfId="58" applyNumberFormat="1" applyFont="1" applyFill="1" applyBorder="1" applyAlignment="1">
      <alignment horizontal="center"/>
      <protection/>
    </xf>
    <xf numFmtId="208" fontId="62" fillId="32" borderId="0" xfId="58" applyNumberFormat="1" applyFont="1" applyFill="1" applyBorder="1" applyAlignment="1">
      <alignment horizontal="center"/>
      <protection/>
    </xf>
    <xf numFmtId="205" fontId="27" fillId="32" borderId="0" xfId="58" applyNumberFormat="1" applyFont="1" applyFill="1" applyBorder="1" applyAlignment="1">
      <alignment horizontal="center"/>
      <protection/>
    </xf>
    <xf numFmtId="189" fontId="27" fillId="45" borderId="0" xfId="57" applyNumberFormat="1" applyFont="1" applyFill="1" applyBorder="1" applyAlignment="1">
      <alignment horizontal="center"/>
      <protection/>
    </xf>
    <xf numFmtId="210" fontId="27" fillId="33" borderId="0" xfId="57" applyNumberFormat="1" applyFont="1" applyFill="1" applyBorder="1" applyAlignment="1">
      <alignment horizontal="center"/>
      <protection/>
    </xf>
    <xf numFmtId="207" fontId="62" fillId="45" borderId="19" xfId="58" applyNumberFormat="1" applyFont="1" applyFill="1" applyBorder="1" applyAlignment="1">
      <alignment horizontal="center"/>
      <protection/>
    </xf>
    <xf numFmtId="209" fontId="62" fillId="32" borderId="20" xfId="58" applyNumberFormat="1" applyFont="1" applyFill="1" applyBorder="1" applyAlignment="1">
      <alignment horizontal="center"/>
      <protection/>
    </xf>
    <xf numFmtId="205" fontId="27" fillId="45" borderId="0" xfId="58" applyNumberFormat="1" applyFont="1" applyFill="1" applyBorder="1" applyAlignment="1">
      <alignment horizontal="center"/>
      <protection/>
    </xf>
    <xf numFmtId="187" fontId="27" fillId="33" borderId="0" xfId="57" applyNumberFormat="1" applyFont="1" applyFill="1" applyBorder="1" applyAlignment="1">
      <alignment horizontal="left"/>
      <protection/>
    </xf>
    <xf numFmtId="213" fontId="62" fillId="45" borderId="0" xfId="58" applyNumberFormat="1" applyFont="1" applyFill="1" applyBorder="1" applyAlignment="1">
      <alignment horizontal="center"/>
      <protection/>
    </xf>
    <xf numFmtId="214" fontId="62" fillId="45" borderId="20" xfId="58" applyNumberFormat="1" applyFont="1" applyFill="1" applyBorder="1" applyAlignment="1">
      <alignment horizontal="center"/>
      <protection/>
    </xf>
    <xf numFmtId="212" fontId="62" fillId="45" borderId="19" xfId="58" applyNumberFormat="1" applyFont="1" applyFill="1" applyBorder="1" applyAlignment="1">
      <alignment horizontal="center"/>
      <protection/>
    </xf>
    <xf numFmtId="187" fontId="27" fillId="33" borderId="0" xfId="57" applyNumberFormat="1" applyFont="1" applyFill="1" applyBorder="1" applyAlignment="1">
      <alignment horizontal="left"/>
      <protection/>
    </xf>
    <xf numFmtId="220" fontId="27" fillId="33" borderId="0" xfId="58" applyNumberFormat="1" applyFont="1" applyFill="1" applyBorder="1" applyAlignment="1">
      <alignment horizontal="center"/>
      <protection/>
    </xf>
    <xf numFmtId="212" fontId="62" fillId="32" borderId="19" xfId="58" applyNumberFormat="1" applyFont="1" applyFill="1" applyBorder="1" applyAlignment="1">
      <alignment horizontal="center"/>
      <protection/>
    </xf>
    <xf numFmtId="208" fontId="62" fillId="45" borderId="0" xfId="58" applyNumberFormat="1" applyFont="1" applyFill="1" applyBorder="1" applyAlignment="1">
      <alignment horizontal="center"/>
      <protection/>
    </xf>
    <xf numFmtId="213" fontId="62" fillId="32" borderId="0" xfId="58" applyNumberFormat="1" applyFont="1" applyFill="1" applyBorder="1" applyAlignment="1">
      <alignment horizontal="center"/>
      <protection/>
    </xf>
    <xf numFmtId="214" fontId="62" fillId="32" borderId="20" xfId="58" applyNumberFormat="1" applyFont="1" applyFill="1" applyBorder="1" applyAlignment="1">
      <alignment horizontal="center"/>
      <protection/>
    </xf>
    <xf numFmtId="217" fontId="194" fillId="32" borderId="0" xfId="0" applyNumberFormat="1" applyFont="1" applyFill="1" applyAlignment="1" applyProtection="1">
      <alignment horizontal="center"/>
      <protection/>
    </xf>
    <xf numFmtId="217" fontId="194" fillId="54" borderId="0" xfId="0" applyNumberFormat="1" applyFont="1" applyFill="1" applyAlignment="1" applyProtection="1">
      <alignment horizontal="center"/>
      <protection/>
    </xf>
    <xf numFmtId="38" fontId="185" fillId="43" borderId="42" xfId="65" applyNumberFormat="1" applyFont="1" applyFill="1" applyBorder="1" applyAlignment="1" applyProtection="1">
      <alignment horizontal="center"/>
      <protection/>
    </xf>
    <xf numFmtId="38" fontId="185" fillId="43" borderId="43" xfId="65" applyNumberFormat="1" applyFont="1" applyFill="1" applyBorder="1" applyAlignment="1" applyProtection="1">
      <alignment horizontal="center"/>
      <protection/>
    </xf>
    <xf numFmtId="38" fontId="185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96" fontId="195" fillId="45" borderId="28" xfId="57" applyNumberFormat="1" applyFont="1" applyFill="1" applyBorder="1" applyAlignment="1" applyProtection="1">
      <alignment horizontal="center" vertical="center"/>
      <protection locked="0"/>
    </xf>
    <xf numFmtId="196" fontId="195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22" fillId="45" borderId="42" xfId="65" applyNumberFormat="1" applyFont="1" applyFill="1" applyBorder="1" applyAlignment="1" applyProtection="1">
      <alignment horizontal="center"/>
      <protection/>
    </xf>
    <xf numFmtId="38" fontId="22" fillId="45" borderId="43" xfId="65" applyNumberFormat="1" applyFont="1" applyFill="1" applyBorder="1" applyAlignment="1" applyProtection="1">
      <alignment horizontal="center"/>
      <protection/>
    </xf>
    <xf numFmtId="38" fontId="22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16" fillId="33" borderId="60" xfId="65" applyNumberFormat="1" applyFont="1" applyFill="1" applyBorder="1" applyAlignment="1" applyProtection="1">
      <alignment horizontal="center"/>
      <protection/>
    </xf>
    <xf numFmtId="38" fontId="16" fillId="33" borderId="49" xfId="65" applyNumberFormat="1" applyFont="1" applyFill="1" applyBorder="1" applyAlignment="1" applyProtection="1">
      <alignment horizontal="center"/>
      <protection/>
    </xf>
    <xf numFmtId="38" fontId="16" fillId="33" borderId="50" xfId="65" applyNumberFormat="1" applyFont="1" applyFill="1" applyBorder="1" applyAlignment="1" applyProtection="1">
      <alignment horizontal="center"/>
      <protection/>
    </xf>
    <xf numFmtId="38" fontId="51" fillId="33" borderId="62" xfId="65" applyNumberFormat="1" applyFont="1" applyFill="1" applyBorder="1" applyAlignment="1" applyProtection="1">
      <alignment horizontal="center"/>
      <protection/>
    </xf>
    <xf numFmtId="38" fontId="51" fillId="33" borderId="45" xfId="65" applyNumberFormat="1" applyFont="1" applyFill="1" applyBorder="1" applyAlignment="1" applyProtection="1">
      <alignment horizontal="center"/>
      <protection/>
    </xf>
    <xf numFmtId="38" fontId="51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6" fillId="46" borderId="65" xfId="65" applyNumberFormat="1" applyFont="1" applyFill="1" applyBorder="1" applyAlignment="1" applyProtection="1">
      <alignment horizontal="center"/>
      <protection/>
    </xf>
    <xf numFmtId="38" fontId="166" fillId="46" borderId="20" xfId="65" applyNumberFormat="1" applyFont="1" applyFill="1" applyBorder="1" applyAlignment="1" applyProtection="1">
      <alignment horizontal="center"/>
      <protection/>
    </xf>
    <xf numFmtId="38" fontId="166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7" fillId="43" borderId="51" xfId="65" applyNumberFormat="1" applyFont="1" applyFill="1" applyBorder="1" applyAlignment="1" applyProtection="1">
      <alignment horizontal="center"/>
      <protection/>
    </xf>
    <xf numFmtId="38" fontId="27" fillId="43" borderId="53" xfId="65" applyNumberFormat="1" applyFont="1" applyFill="1" applyBorder="1" applyAlignment="1" applyProtection="1">
      <alignment horizontal="center"/>
      <protection/>
    </xf>
    <xf numFmtId="38" fontId="27" fillId="43" borderId="54" xfId="65" applyNumberFormat="1" applyFont="1" applyFill="1" applyBorder="1" applyAlignment="1" applyProtection="1">
      <alignment horizontal="center"/>
      <protection/>
    </xf>
    <xf numFmtId="38" fontId="27" fillId="43" borderId="59" xfId="65" applyNumberFormat="1" applyFont="1" applyFill="1" applyBorder="1" applyAlignment="1" applyProtection="1">
      <alignment horizontal="center"/>
      <protection/>
    </xf>
    <xf numFmtId="38" fontId="27" fillId="43" borderId="47" xfId="65" applyNumberFormat="1" applyFont="1" applyFill="1" applyBorder="1" applyAlignment="1" applyProtection="1">
      <alignment horizontal="center"/>
      <protection/>
    </xf>
    <xf numFmtId="38" fontId="27" fillId="43" borderId="48" xfId="65" applyNumberFormat="1" applyFont="1" applyFill="1" applyBorder="1" applyAlignment="1" applyProtection="1">
      <alignment horizontal="center"/>
      <protection/>
    </xf>
    <xf numFmtId="38" fontId="27" fillId="43" borderId="60" xfId="65" applyNumberFormat="1" applyFont="1" applyFill="1" applyBorder="1" applyAlignment="1" applyProtection="1">
      <alignment horizontal="center"/>
      <protection/>
    </xf>
    <xf numFmtId="38" fontId="27" fillId="43" borderId="49" xfId="65" applyNumberFormat="1" applyFont="1" applyFill="1" applyBorder="1" applyAlignment="1" applyProtection="1">
      <alignment horizontal="center"/>
      <protection/>
    </xf>
    <xf numFmtId="38" fontId="27" fillId="43" borderId="50" xfId="65" applyNumberFormat="1" applyFont="1" applyFill="1" applyBorder="1" applyAlignment="1" applyProtection="1">
      <alignment horizontal="center"/>
      <protection/>
    </xf>
    <xf numFmtId="38" fontId="27" fillId="54" borderId="42" xfId="65" applyNumberFormat="1" applyFont="1" applyFill="1" applyBorder="1" applyAlignment="1" applyProtection="1">
      <alignment horizontal="center"/>
      <protection/>
    </xf>
    <xf numFmtId="38" fontId="27" fillId="54" borderId="43" xfId="65" applyNumberFormat="1" applyFont="1" applyFill="1" applyBorder="1" applyAlignment="1" applyProtection="1">
      <alignment horizontal="center"/>
      <protection/>
    </xf>
    <xf numFmtId="38" fontId="27" fillId="54" borderId="44" xfId="65" applyNumberFormat="1" applyFont="1" applyFill="1" applyBorder="1" applyAlignment="1" applyProtection="1">
      <alignment horizontal="center"/>
      <protection/>
    </xf>
    <xf numFmtId="0" fontId="196" fillId="33" borderId="61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30" xfId="61" applyFont="1" applyFill="1" applyBorder="1" applyAlignment="1" applyProtection="1">
      <alignment horizontal="center"/>
      <protection/>
    </xf>
    <xf numFmtId="0" fontId="172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8" fillId="50" borderId="17" xfId="64" applyFont="1" applyFill="1" applyBorder="1" applyAlignment="1" applyProtection="1">
      <alignment horizontal="center" vertical="top"/>
      <protection/>
    </xf>
    <xf numFmtId="0" fontId="18" fillId="50" borderId="0" xfId="64" applyFont="1" applyFill="1" applyBorder="1" applyAlignment="1" applyProtection="1">
      <alignment horizontal="center" vertical="top"/>
      <protection/>
    </xf>
    <xf numFmtId="0" fontId="18" fillId="50" borderId="18" xfId="64" applyFont="1" applyFill="1" applyBorder="1" applyAlignment="1" applyProtection="1">
      <alignment horizontal="center" vertical="top"/>
      <protection/>
    </xf>
    <xf numFmtId="195" fontId="197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97" fontId="155" fillId="33" borderId="28" xfId="62" applyNumberFormat="1" applyFont="1" applyFill="1" applyBorder="1" applyAlignment="1" applyProtection="1" quotePrefix="1">
      <alignment horizontal="center" vertical="center"/>
      <protection locked="0"/>
    </xf>
    <xf numFmtId="197" fontId="155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7" fillId="36" borderId="28" xfId="53" applyFill="1" applyBorder="1" applyAlignment="1" applyProtection="1">
      <alignment horizontal="center" vertical="center"/>
      <protection locked="0"/>
    </xf>
    <xf numFmtId="0" fontId="198" fillId="36" borderId="43" xfId="53" applyFont="1" applyFill="1" applyBorder="1" applyAlignment="1" applyProtection="1">
      <alignment horizontal="center" vertical="center"/>
      <protection locked="0"/>
    </xf>
    <xf numFmtId="0" fontId="198" fillId="36" borderId="29" xfId="53" applyFont="1" applyFill="1" applyBorder="1" applyAlignment="1" applyProtection="1">
      <alignment horizontal="center" vertical="center"/>
      <protection locked="0"/>
    </xf>
    <xf numFmtId="38" fontId="147" fillId="33" borderId="28" xfId="53" applyNumberFormat="1" applyFill="1" applyBorder="1" applyAlignment="1" applyProtection="1">
      <alignment horizontal="center" vertical="center"/>
      <protection locked="0"/>
    </xf>
    <xf numFmtId="38" fontId="199" fillId="33" borderId="43" xfId="53" applyNumberFormat="1" applyFont="1" applyFill="1" applyBorder="1" applyAlignment="1" applyProtection="1">
      <alignment horizontal="center" vertical="center"/>
      <protection locked="0"/>
    </xf>
    <xf numFmtId="38" fontId="199" fillId="33" borderId="29" xfId="53" applyNumberFormat="1" applyFont="1" applyFill="1" applyBorder="1" applyAlignment="1" applyProtection="1">
      <alignment horizontal="center" vertical="center"/>
      <protection locked="0"/>
    </xf>
    <xf numFmtId="0" fontId="200" fillId="32" borderId="0" xfId="60" applyFont="1" applyFill="1" applyBorder="1" applyAlignment="1" applyProtection="1">
      <alignment horizontal="center"/>
      <protection/>
    </xf>
    <xf numFmtId="195" fontId="163" fillId="33" borderId="28" xfId="60" applyNumberFormat="1" applyFont="1" applyFill="1" applyBorder="1" applyAlignment="1" applyProtection="1">
      <alignment horizontal="center"/>
      <protection/>
    </xf>
    <xf numFmtId="195" fontId="163" fillId="33" borderId="43" xfId="60" applyNumberFormat="1" applyFont="1" applyFill="1" applyBorder="1" applyAlignment="1" applyProtection="1">
      <alignment horizontal="center"/>
      <protection/>
    </xf>
    <xf numFmtId="195" fontId="163" fillId="33" borderId="29" xfId="60" applyNumberFormat="1" applyFont="1" applyFill="1" applyBorder="1" applyAlignment="1" applyProtection="1">
      <alignment horizontal="center"/>
      <protection/>
    </xf>
    <xf numFmtId="0" fontId="59" fillId="50" borderId="133" xfId="64" applyFont="1" applyFill="1" applyBorder="1" applyAlignment="1" applyProtection="1" quotePrefix="1">
      <alignment horizontal="center" wrapText="1"/>
      <protection locked="0"/>
    </xf>
    <xf numFmtId="0" fontId="59" fillId="50" borderId="53" xfId="64" applyFont="1" applyFill="1" applyBorder="1" applyAlignment="1" applyProtection="1">
      <alignment horizontal="center" wrapText="1"/>
      <protection locked="0"/>
    </xf>
    <xf numFmtId="0" fontId="59" fillId="50" borderId="134" xfId="64" applyFont="1" applyFill="1" applyBorder="1" applyAlignment="1" applyProtection="1">
      <alignment horizontal="center" wrapText="1"/>
      <protection locked="0"/>
    </xf>
    <xf numFmtId="0" fontId="201" fillId="32" borderId="45" xfId="57" applyFont="1" applyFill="1" applyBorder="1" applyAlignment="1" applyProtection="1" quotePrefix="1">
      <alignment horizontal="center"/>
      <protection/>
    </xf>
    <xf numFmtId="0" fontId="202" fillId="38" borderId="26" xfId="64" applyFont="1" applyFill="1" applyBorder="1" applyAlignment="1" applyProtection="1">
      <alignment horizontal="center" vertical="center" wrapText="1"/>
      <protection locked="0"/>
    </xf>
    <xf numFmtId="0" fontId="202" fillId="38" borderId="20" xfId="64" applyFont="1" applyFill="1" applyBorder="1" applyAlignment="1" applyProtection="1">
      <alignment horizontal="center" vertical="center" wrapText="1"/>
      <protection locked="0"/>
    </xf>
    <xf numFmtId="0" fontId="202" fillId="38" borderId="21" xfId="64" applyFont="1" applyFill="1" applyBorder="1" applyAlignment="1" applyProtection="1">
      <alignment horizontal="center" vertical="center" wrapText="1"/>
      <protection locked="0"/>
    </xf>
    <xf numFmtId="216" fontId="203" fillId="48" borderId="43" xfId="65" applyNumberFormat="1" applyFont="1" applyFill="1" applyBorder="1" applyAlignment="1" applyProtection="1">
      <alignment horizontal="left"/>
      <protection/>
    </xf>
    <xf numFmtId="216" fontId="203" fillId="48" borderId="29" xfId="65" applyNumberFormat="1" applyFont="1" applyFill="1" applyBorder="1" applyAlignment="1" applyProtection="1">
      <alignment horizontal="left"/>
      <protection/>
    </xf>
    <xf numFmtId="0" fontId="192" fillId="55" borderId="0" xfId="57" applyFont="1" applyFill="1" applyAlignment="1" applyProtection="1" quotePrefix="1">
      <alignment horizontal="center"/>
      <protection/>
    </xf>
    <xf numFmtId="219" fontId="192" fillId="55" borderId="0" xfId="57" applyNumberFormat="1" applyFont="1" applyFill="1" applyAlignment="1" applyProtection="1" quotePrefix="1">
      <alignment horizontal="center"/>
      <protection/>
    </xf>
    <xf numFmtId="38" fontId="16" fillId="33" borderId="62" xfId="65" applyNumberFormat="1" applyFont="1" applyFill="1" applyBorder="1" applyAlignment="1" applyProtection="1">
      <alignment horizontal="center" wrapText="1"/>
      <protection/>
    </xf>
    <xf numFmtId="38" fontId="16" fillId="33" borderId="45" xfId="65" applyNumberFormat="1" applyFont="1" applyFill="1" applyBorder="1" applyAlignment="1" applyProtection="1">
      <alignment horizontal="center"/>
      <protection/>
    </xf>
    <xf numFmtId="38" fontId="16" fillId="33" borderId="46" xfId="65" applyNumberFormat="1" applyFont="1" applyFill="1" applyBorder="1" applyAlignment="1" applyProtection="1">
      <alignment horizontal="center"/>
      <protection/>
    </xf>
    <xf numFmtId="38" fontId="16" fillId="33" borderId="59" xfId="65" applyNumberFormat="1" applyFont="1" applyFill="1" applyBorder="1" applyAlignment="1" applyProtection="1">
      <alignment horizontal="center" wrapText="1"/>
      <protection/>
    </xf>
    <xf numFmtId="38" fontId="204" fillId="33" borderId="47" xfId="65" applyNumberFormat="1" applyFont="1" applyFill="1" applyBorder="1" applyAlignment="1" applyProtection="1">
      <alignment horizontal="center"/>
      <protection/>
    </xf>
    <xf numFmtId="38" fontId="204" fillId="33" borderId="48" xfId="65" applyNumberFormat="1" applyFont="1" applyFill="1" applyBorder="1" applyAlignment="1" applyProtection="1">
      <alignment horizontal="center"/>
      <protection/>
    </xf>
    <xf numFmtId="38" fontId="16" fillId="33" borderId="60" xfId="65" applyNumberFormat="1" applyFont="1" applyFill="1" applyBorder="1" applyAlignment="1" applyProtection="1">
      <alignment horizontal="center" wrapText="1"/>
      <protection/>
    </xf>
    <xf numFmtId="38" fontId="204" fillId="33" borderId="49" xfId="65" applyNumberFormat="1" applyFont="1" applyFill="1" applyBorder="1" applyAlignment="1" applyProtection="1">
      <alignment horizontal="center"/>
      <protection/>
    </xf>
    <xf numFmtId="38" fontId="204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7" fillId="33" borderId="28" xfId="0" applyNumberFormat="1" applyFont="1" applyFill="1" applyBorder="1" applyAlignment="1" applyProtection="1">
      <alignment horizontal="center"/>
      <protection locked="0"/>
    </xf>
    <xf numFmtId="1" fontId="57" fillId="33" borderId="43" xfId="0" applyNumberFormat="1" applyFont="1" applyFill="1" applyBorder="1" applyAlignment="1" applyProtection="1">
      <alignment horizontal="center"/>
      <protection locked="0"/>
    </xf>
    <xf numFmtId="1" fontId="57" fillId="33" borderId="29" xfId="0" applyNumberFormat="1" applyFont="1" applyFill="1" applyBorder="1" applyAlignment="1" applyProtection="1">
      <alignment horizontal="center"/>
      <protection locked="0"/>
    </xf>
    <xf numFmtId="0" fontId="33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95" fontId="197" fillId="33" borderId="0" xfId="60" applyNumberFormat="1" applyFont="1" applyFill="1" applyBorder="1" applyAlignment="1" applyProtection="1">
      <alignment horizontal="center"/>
      <protection/>
    </xf>
    <xf numFmtId="0" fontId="201" fillId="33" borderId="45" xfId="57" applyFont="1" applyFill="1" applyBorder="1" applyAlignment="1" applyProtection="1" quotePrefix="1">
      <alignment horizontal="center"/>
      <protection/>
    </xf>
    <xf numFmtId="195" fontId="4" fillId="32" borderId="28" xfId="60" applyNumberFormat="1" applyFont="1" applyFill="1" applyBorder="1" applyAlignment="1" applyProtection="1">
      <alignment horizontal="center"/>
      <protection/>
    </xf>
    <xf numFmtId="195" fontId="4" fillId="32" borderId="43" xfId="60" applyNumberFormat="1" applyFont="1" applyFill="1" applyBorder="1" applyAlignment="1" applyProtection="1">
      <alignment horizontal="center"/>
      <protection/>
    </xf>
    <xf numFmtId="195" fontId="4" fillId="32" borderId="29" xfId="60" applyNumberFormat="1" applyFont="1" applyFill="1" applyBorder="1" applyAlignment="1" applyProtection="1">
      <alignment horizontal="center"/>
      <protection/>
    </xf>
    <xf numFmtId="0" fontId="196" fillId="33" borderId="116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8" fontId="205" fillId="55" borderId="0" xfId="57" applyNumberFormat="1" applyFont="1" applyFill="1" applyAlignment="1" applyProtection="1" quotePrefix="1">
      <alignment horizontal="center"/>
      <protection/>
    </xf>
    <xf numFmtId="0" fontId="22" fillId="36" borderId="133" xfId="64" applyFont="1" applyFill="1" applyBorder="1" applyAlignment="1" applyProtection="1" quotePrefix="1">
      <alignment horizontal="center" wrapText="1"/>
      <protection/>
    </xf>
    <xf numFmtId="0" fontId="22" fillId="36" borderId="53" xfId="64" applyFont="1" applyFill="1" applyBorder="1" applyAlignment="1" applyProtection="1">
      <alignment horizontal="center" wrapText="1"/>
      <protection/>
    </xf>
    <xf numFmtId="0" fontId="22" fillId="36" borderId="134" xfId="64" applyFont="1" applyFill="1" applyBorder="1" applyAlignment="1" applyProtection="1">
      <alignment horizontal="center" wrapText="1"/>
      <protection/>
    </xf>
    <xf numFmtId="197" fontId="8" fillId="33" borderId="28" xfId="62" applyNumberFormat="1" applyFont="1" applyFill="1" applyBorder="1" applyAlignment="1" applyProtection="1" quotePrefix="1">
      <alignment horizontal="center" vertical="center"/>
      <protection/>
    </xf>
    <xf numFmtId="197" fontId="8" fillId="33" borderId="29" xfId="62" applyNumberFormat="1" applyFont="1" applyFill="1" applyBorder="1" applyAlignment="1" applyProtection="1" quotePrefix="1">
      <alignment horizontal="center" vertical="center"/>
      <protection/>
    </xf>
    <xf numFmtId="196" fontId="195" fillId="45" borderId="28" xfId="57" applyNumberFormat="1" applyFont="1" applyFill="1" applyBorder="1" applyAlignment="1" applyProtection="1">
      <alignment horizontal="center" vertical="center"/>
      <protection/>
    </xf>
    <xf numFmtId="196" fontId="195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62" fillId="33" borderId="26" xfId="64" applyFont="1" applyFill="1" applyBorder="1" applyAlignment="1" applyProtection="1">
      <alignment horizontal="center" vertical="center" wrapText="1"/>
      <protection/>
    </xf>
    <xf numFmtId="0" fontId="62" fillId="33" borderId="20" xfId="64" applyFont="1" applyFill="1" applyBorder="1" applyAlignment="1" applyProtection="1">
      <alignment horizontal="center" vertical="center" wrapText="1"/>
      <protection/>
    </xf>
    <xf numFmtId="0" fontId="62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6" fillId="36" borderId="28" xfId="53" applyFont="1" applyFill="1" applyBorder="1" applyAlignment="1" applyProtection="1">
      <alignment horizontal="center" vertical="center"/>
      <protection/>
    </xf>
    <xf numFmtId="0" fontId="206" fillId="36" borderId="43" xfId="53" applyFont="1" applyFill="1" applyBorder="1" applyAlignment="1" applyProtection="1">
      <alignment horizontal="center" vertical="center"/>
      <protection/>
    </xf>
    <xf numFmtId="0" fontId="206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200" formatCode="0000&quot; &quot;0000&quot; &quot;0000&quot; &quot;0000"/>
      <border/>
    </dxf>
    <dxf>
      <numFmt numFmtId="199" formatCode="0000&quot; &quot;0000&quot; &quot;0000"/>
      <border/>
    </dxf>
    <dxf>
      <numFmt numFmtId="198" formatCode="0000&quot; &quot;0000"/>
      <border/>
    </dxf>
    <dxf>
      <numFmt numFmtId="19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E84" sqref="E84:J84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7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5" sqref="M14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460</v>
      </c>
      <c r="C1" s="791"/>
      <c r="D1" s="791"/>
      <c r="E1" s="791"/>
      <c r="F1" s="792"/>
      <c r="G1" s="433" t="s">
        <v>244</v>
      </c>
      <c r="H1" s="426"/>
      <c r="I1" s="778">
        <v>695025</v>
      </c>
      <c r="J1" s="779"/>
      <c r="K1" s="427"/>
      <c r="L1" s="435" t="s">
        <v>245</v>
      </c>
      <c r="M1" s="431">
        <v>300</v>
      </c>
      <c r="N1" s="427"/>
      <c r="O1" s="435" t="s">
        <v>239</v>
      </c>
      <c r="P1" s="452"/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 t="s">
        <v>461</v>
      </c>
      <c r="I3" s="784"/>
      <c r="J3" s="784"/>
      <c r="K3" s="785"/>
      <c r="L3" s="28" t="s">
        <v>246</v>
      </c>
      <c r="M3" s="780"/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МИНИСТЕРСКИ СЪВЕТ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364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30.06.2022 г.</v>
      </c>
      <c r="G11" s="396">
        <f>+P5-1</f>
        <v>2021</v>
      </c>
      <c r="H11" s="15"/>
      <c r="I11" s="604" t="str">
        <f>+O8</f>
        <v>30.06.2022 г.</v>
      </c>
      <c r="J11" s="397">
        <f>+P5-1</f>
        <v>2021</v>
      </c>
      <c r="K11" s="16"/>
      <c r="L11" s="605" t="str">
        <f>+O8</f>
        <v>30.06.2022 г.</v>
      </c>
      <c r="M11" s="398">
        <f>+P5-1</f>
        <v>2021</v>
      </c>
      <c r="N11" s="16"/>
      <c r="O11" s="606" t="str">
        <f>+O8</f>
        <v>30.06.2022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>
        <v>434286</v>
      </c>
      <c r="G16" s="233">
        <v>905878</v>
      </c>
      <c r="H16" s="15"/>
      <c r="I16" s="234"/>
      <c r="J16" s="233"/>
      <c r="K16" s="227"/>
      <c r="L16" s="234"/>
      <c r="M16" s="233"/>
      <c r="N16" s="227"/>
      <c r="O16" s="361">
        <f t="shared" si="0"/>
        <v>434286</v>
      </c>
      <c r="P16" s="384">
        <f t="shared" si="0"/>
        <v>905878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200299</v>
      </c>
      <c r="G18" s="229">
        <v>104931</v>
      </c>
      <c r="H18" s="15"/>
      <c r="I18" s="230"/>
      <c r="J18" s="229"/>
      <c r="K18" s="227"/>
      <c r="L18" s="230"/>
      <c r="M18" s="229"/>
      <c r="N18" s="227"/>
      <c r="O18" s="365">
        <f t="shared" si="0"/>
        <v>200299</v>
      </c>
      <c r="P18" s="378">
        <f t="shared" si="0"/>
        <v>104931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1024742</v>
      </c>
      <c r="G19" s="231">
        <v>3913083</v>
      </c>
      <c r="H19" s="15"/>
      <c r="I19" s="232"/>
      <c r="J19" s="231"/>
      <c r="K19" s="227"/>
      <c r="L19" s="232"/>
      <c r="M19" s="231"/>
      <c r="N19" s="227"/>
      <c r="O19" s="360">
        <f t="shared" si="0"/>
        <v>1024742</v>
      </c>
      <c r="P19" s="412">
        <f t="shared" si="0"/>
        <v>3913083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1291126</v>
      </c>
      <c r="G20" s="231">
        <v>2580061</v>
      </c>
      <c r="H20" s="15"/>
      <c r="I20" s="232"/>
      <c r="J20" s="231"/>
      <c r="K20" s="227"/>
      <c r="L20" s="232"/>
      <c r="M20" s="231"/>
      <c r="N20" s="227"/>
      <c r="O20" s="360">
        <f t="shared" si="0"/>
        <v>1291126</v>
      </c>
      <c r="P20" s="412">
        <f t="shared" si="0"/>
        <v>2580061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508360</v>
      </c>
      <c r="G21" s="231">
        <v>141678</v>
      </c>
      <c r="H21" s="15"/>
      <c r="I21" s="232"/>
      <c r="J21" s="231"/>
      <c r="K21" s="227"/>
      <c r="L21" s="232"/>
      <c r="M21" s="231"/>
      <c r="N21" s="227"/>
      <c r="O21" s="360">
        <f t="shared" si="0"/>
        <v>508360</v>
      </c>
      <c r="P21" s="412">
        <f t="shared" si="0"/>
        <v>141678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270</v>
      </c>
      <c r="G22" s="231">
        <v>350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270</v>
      </c>
      <c r="P22" s="412">
        <f t="shared" si="0"/>
        <v>350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63709</v>
      </c>
      <c r="G24" s="233">
        <v>549435</v>
      </c>
      <c r="H24" s="15"/>
      <c r="I24" s="234"/>
      <c r="J24" s="233"/>
      <c r="K24" s="227"/>
      <c r="L24" s="234"/>
      <c r="M24" s="233"/>
      <c r="N24" s="227"/>
      <c r="O24" s="361">
        <f t="shared" si="0"/>
        <v>63709</v>
      </c>
      <c r="P24" s="384">
        <f t="shared" si="0"/>
        <v>549435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3522792</v>
      </c>
      <c r="G25" s="235">
        <f>+ROUND(+SUM(G15,G16,G18,G19,G20,G21,G22,G23,G24),0)</f>
        <v>8195416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3522792</v>
      </c>
      <c r="P25" s="363">
        <f>+ROUND(+SUM(P15,P16,P18,P19,P20,P21,P22,P23,P24),0)</f>
        <v>8195416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1026129</v>
      </c>
      <c r="G27" s="229">
        <v>16447026</v>
      </c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1026129</v>
      </c>
      <c r="P27" s="378">
        <f t="shared" si="1"/>
        <v>16447026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401185</v>
      </c>
      <c r="G28" s="231">
        <v>1283398</v>
      </c>
      <c r="H28" s="15"/>
      <c r="I28" s="232"/>
      <c r="J28" s="231"/>
      <c r="K28" s="227"/>
      <c r="L28" s="232"/>
      <c r="M28" s="231"/>
      <c r="N28" s="227"/>
      <c r="O28" s="360">
        <f t="shared" si="1"/>
        <v>401185</v>
      </c>
      <c r="P28" s="412">
        <f t="shared" si="1"/>
        <v>1283398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1427314</v>
      </c>
      <c r="G30" s="235">
        <f>+ROUND(+SUM(G27:G29),0)</f>
        <v>17730424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1427314</v>
      </c>
      <c r="P30" s="363">
        <f>+ROUND(+SUM(P27:P29),0)</f>
        <v>17730424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-1972176</v>
      </c>
      <c r="G37" s="247">
        <v>-5390338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-1972176</v>
      </c>
      <c r="P37" s="363">
        <f t="shared" si="2"/>
        <v>-5390338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-1177323</v>
      </c>
      <c r="G38" s="249">
        <v>-4910735</v>
      </c>
      <c r="H38" s="15"/>
      <c r="I38" s="250"/>
      <c r="J38" s="249"/>
      <c r="K38" s="227"/>
      <c r="L38" s="250"/>
      <c r="M38" s="249"/>
      <c r="N38" s="227"/>
      <c r="O38" s="375">
        <f t="shared" si="2"/>
        <v>-1177323</v>
      </c>
      <c r="P38" s="413">
        <f t="shared" si="2"/>
        <v>-4910735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-791863</v>
      </c>
      <c r="G39" s="251">
        <v>-462831</v>
      </c>
      <c r="H39" s="15"/>
      <c r="I39" s="252"/>
      <c r="J39" s="251"/>
      <c r="K39" s="227"/>
      <c r="L39" s="252"/>
      <c r="M39" s="251"/>
      <c r="N39" s="227"/>
      <c r="O39" s="376">
        <f t="shared" si="2"/>
        <v>-791863</v>
      </c>
      <c r="P39" s="414">
        <f t="shared" si="2"/>
        <v>-462831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-2990</v>
      </c>
      <c r="G40" s="253">
        <v>-16254</v>
      </c>
      <c r="H40" s="15"/>
      <c r="I40" s="254"/>
      <c r="J40" s="253"/>
      <c r="K40" s="227"/>
      <c r="L40" s="254"/>
      <c r="M40" s="253"/>
      <c r="N40" s="227"/>
      <c r="O40" s="377">
        <f t="shared" si="2"/>
        <v>-2990</v>
      </c>
      <c r="P40" s="415">
        <f t="shared" si="2"/>
        <v>-16254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16676</v>
      </c>
      <c r="G42" s="247">
        <v>5865</v>
      </c>
      <c r="H42" s="15"/>
      <c r="I42" s="248"/>
      <c r="J42" s="247"/>
      <c r="K42" s="227"/>
      <c r="L42" s="248"/>
      <c r="M42" s="247"/>
      <c r="N42" s="227"/>
      <c r="O42" s="362">
        <f>+ROUND(+F42+I42+L42,0)</f>
        <v>16676</v>
      </c>
      <c r="P42" s="363">
        <f>+ROUND(+G42+J42+M42,0)</f>
        <v>5865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>
        <v>2418761</v>
      </c>
      <c r="J44" s="229">
        <v>4848403</v>
      </c>
      <c r="K44" s="227"/>
      <c r="L44" s="230"/>
      <c r="M44" s="229"/>
      <c r="N44" s="227"/>
      <c r="O44" s="365">
        <f aca="true" t="shared" si="3" ref="O44:P47">+ROUND(+F44+I44+L44,0)</f>
        <v>2418761</v>
      </c>
      <c r="P44" s="378">
        <f t="shared" si="3"/>
        <v>4848403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>
        <v>44734</v>
      </c>
      <c r="J45" s="231">
        <v>281321</v>
      </c>
      <c r="K45" s="227"/>
      <c r="L45" s="232"/>
      <c r="M45" s="231"/>
      <c r="N45" s="227"/>
      <c r="O45" s="360">
        <f t="shared" si="3"/>
        <v>44734</v>
      </c>
      <c r="P45" s="412">
        <f t="shared" si="3"/>
        <v>281321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>
        <v>20715</v>
      </c>
      <c r="J46" s="231">
        <v>31752</v>
      </c>
      <c r="K46" s="227"/>
      <c r="L46" s="232"/>
      <c r="M46" s="231"/>
      <c r="N46" s="227"/>
      <c r="O46" s="360">
        <f t="shared" si="3"/>
        <v>20715</v>
      </c>
      <c r="P46" s="412">
        <f t="shared" si="3"/>
        <v>31752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78644</v>
      </c>
      <c r="G47" s="233">
        <v>20500</v>
      </c>
      <c r="H47" s="15"/>
      <c r="I47" s="234"/>
      <c r="J47" s="233"/>
      <c r="K47" s="227"/>
      <c r="L47" s="234"/>
      <c r="M47" s="233"/>
      <c r="N47" s="227"/>
      <c r="O47" s="361">
        <f t="shared" si="3"/>
        <v>78644</v>
      </c>
      <c r="P47" s="384">
        <f t="shared" si="3"/>
        <v>20500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78644</v>
      </c>
      <c r="G48" s="235">
        <f>+ROUND(+SUM(G44:G47),0)</f>
        <v>20500</v>
      </c>
      <c r="H48" s="15"/>
      <c r="I48" s="236">
        <f>+ROUND(+SUM(I44:I47),0)</f>
        <v>2484210</v>
      </c>
      <c r="J48" s="235">
        <f>+ROUND(+SUM(J44:J47),0)</f>
        <v>5161476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2562854</v>
      </c>
      <c r="P48" s="363">
        <f>+ROUND(+SUM(P44:P47),0)</f>
        <v>5181976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3073250</v>
      </c>
      <c r="G50" s="257">
        <f>+ROUND(G25+G30+G37+G42+G48,0)</f>
        <v>20561867</v>
      </c>
      <c r="H50" s="15"/>
      <c r="I50" s="258">
        <f>+ROUND(I25+I30+I37+I42+I48,0)</f>
        <v>2484210</v>
      </c>
      <c r="J50" s="257">
        <f>+ROUND(J25+J30+J37+J42+J48,0)</f>
        <v>5161476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5557460</v>
      </c>
      <c r="P50" s="380">
        <f>+ROUND(P25+P30+P37+P42+P48,0)</f>
        <v>25723343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9403941</v>
      </c>
      <c r="G53" s="259">
        <v>24925559</v>
      </c>
      <c r="H53" s="15"/>
      <c r="I53" s="260">
        <f>4049313+25150+788124</f>
        <v>4862587</v>
      </c>
      <c r="J53" s="259">
        <v>7966356</v>
      </c>
      <c r="K53" s="227"/>
      <c r="L53" s="260"/>
      <c r="M53" s="259"/>
      <c r="N53" s="227"/>
      <c r="O53" s="366">
        <f aca="true" t="shared" si="4" ref="O53:P57">+ROUND(+F53+I53+L53,0)</f>
        <v>14266528</v>
      </c>
      <c r="P53" s="359">
        <f t="shared" si="4"/>
        <v>32891915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165146</v>
      </c>
      <c r="G54" s="233">
        <v>311177</v>
      </c>
      <c r="H54" s="15"/>
      <c r="I54" s="234">
        <f>828+2555</f>
        <v>3383</v>
      </c>
      <c r="J54" s="233">
        <v>5630</v>
      </c>
      <c r="K54" s="227"/>
      <c r="L54" s="234"/>
      <c r="M54" s="233"/>
      <c r="N54" s="227"/>
      <c r="O54" s="361">
        <f t="shared" si="4"/>
        <v>168529</v>
      </c>
      <c r="P54" s="384">
        <f t="shared" si="4"/>
        <v>316807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3347495</v>
      </c>
      <c r="G55" s="233">
        <v>3803995</v>
      </c>
      <c r="H55" s="15"/>
      <c r="I55" s="234"/>
      <c r="J55" s="233">
        <v>1200</v>
      </c>
      <c r="K55" s="227"/>
      <c r="L55" s="234"/>
      <c r="M55" s="233"/>
      <c r="N55" s="227"/>
      <c r="O55" s="361">
        <f t="shared" si="4"/>
        <v>3347495</v>
      </c>
      <c r="P55" s="384">
        <f t="shared" si="4"/>
        <v>3805195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24657869</v>
      </c>
      <c r="G56" s="233">
        <v>60419157</v>
      </c>
      <c r="H56" s="15"/>
      <c r="I56" s="234">
        <f>548315+5178+2252151</f>
        <v>2805644</v>
      </c>
      <c r="J56" s="233">
        <v>6553019</v>
      </c>
      <c r="K56" s="227"/>
      <c r="L56" s="234"/>
      <c r="M56" s="233"/>
      <c r="N56" s="227"/>
      <c r="O56" s="361">
        <f t="shared" si="4"/>
        <v>27463513</v>
      </c>
      <c r="P56" s="384">
        <f t="shared" si="4"/>
        <v>66972176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5705299</v>
      </c>
      <c r="G57" s="233">
        <v>14160747</v>
      </c>
      <c r="H57" s="15"/>
      <c r="I57" s="234">
        <f>101109+593+520463</f>
        <v>622165</v>
      </c>
      <c r="J57" s="233">
        <v>1315702</v>
      </c>
      <c r="K57" s="227"/>
      <c r="L57" s="234"/>
      <c r="M57" s="233"/>
      <c r="N57" s="227"/>
      <c r="O57" s="361">
        <f t="shared" si="4"/>
        <v>6327464</v>
      </c>
      <c r="P57" s="384">
        <f t="shared" si="4"/>
        <v>15476449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43279750</v>
      </c>
      <c r="G58" s="261">
        <f>+ROUND(+SUM(G53:G57),0)</f>
        <v>103620635</v>
      </c>
      <c r="H58" s="15"/>
      <c r="I58" s="262">
        <f>+ROUND(+SUM(I53:I57),0)</f>
        <v>8293779</v>
      </c>
      <c r="J58" s="261">
        <f>+ROUND(+SUM(J53:J57),0)</f>
        <v>15841907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51573529</v>
      </c>
      <c r="P58" s="382">
        <f>+ROUND(+SUM(P53:P57),0)</f>
        <v>119462542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426800</v>
      </c>
      <c r="G61" s="233">
        <v>10354103</v>
      </c>
      <c r="H61" s="15"/>
      <c r="I61" s="234">
        <f>280995+26460</f>
        <v>307455</v>
      </c>
      <c r="J61" s="233">
        <v>2740110</v>
      </c>
      <c r="K61" s="227"/>
      <c r="L61" s="234"/>
      <c r="M61" s="233"/>
      <c r="N61" s="227"/>
      <c r="O61" s="361">
        <f t="shared" si="5"/>
        <v>734255</v>
      </c>
      <c r="P61" s="384">
        <f t="shared" si="5"/>
        <v>13094213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45323</v>
      </c>
      <c r="G62" s="233">
        <v>294350</v>
      </c>
      <c r="H62" s="15"/>
      <c r="I62" s="234">
        <f>4920+675026</f>
        <v>679946</v>
      </c>
      <c r="J62" s="233">
        <v>494503</v>
      </c>
      <c r="K62" s="227"/>
      <c r="L62" s="234"/>
      <c r="M62" s="233"/>
      <c r="N62" s="227"/>
      <c r="O62" s="361">
        <f t="shared" si="5"/>
        <v>725269</v>
      </c>
      <c r="P62" s="384">
        <f t="shared" si="5"/>
        <v>788853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472123</v>
      </c>
      <c r="G65" s="261">
        <f>+ROUND(+SUM(G60:G63),0)</f>
        <v>10648453</v>
      </c>
      <c r="H65" s="15"/>
      <c r="I65" s="262">
        <f>+ROUND(+SUM(I60:I63),0)</f>
        <v>987401</v>
      </c>
      <c r="J65" s="261">
        <f>+ROUND(+SUM(J60:J63),0)</f>
        <v>3234613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1459524</v>
      </c>
      <c r="P65" s="382">
        <f>+ROUND(+SUM(P60:P63),0)</f>
        <v>13883066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127007</v>
      </c>
      <c r="G71" s="259">
        <v>167950</v>
      </c>
      <c r="H71" s="15"/>
      <c r="I71" s="260"/>
      <c r="J71" s="259"/>
      <c r="K71" s="227"/>
      <c r="L71" s="260"/>
      <c r="M71" s="259"/>
      <c r="N71" s="227"/>
      <c r="O71" s="366">
        <f>+ROUND(+F71+I71+L71,0)</f>
        <v>127007</v>
      </c>
      <c r="P71" s="359">
        <f>+ROUND(+G71+J71+M71,0)</f>
        <v>167950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127007</v>
      </c>
      <c r="G73" s="261">
        <f>+ROUND(+SUM(G71:G72),0)</f>
        <v>167950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127007</v>
      </c>
      <c r="P73" s="382">
        <f>+ROUND(+SUM(P71:P72),0)</f>
        <v>167950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66414155</v>
      </c>
      <c r="G75" s="259">
        <v>42329626</v>
      </c>
      <c r="H75" s="15"/>
      <c r="I75" s="260"/>
      <c r="J75" s="259">
        <v>14173</v>
      </c>
      <c r="K75" s="227"/>
      <c r="L75" s="260"/>
      <c r="M75" s="259"/>
      <c r="N75" s="227"/>
      <c r="O75" s="366">
        <f>+ROUND(+F75+I75+L75,0)</f>
        <v>66414155</v>
      </c>
      <c r="P75" s="359">
        <f>+ROUND(+G75+J75+M75,0)</f>
        <v>42343799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>
        <v>15361554</v>
      </c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15361554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66414155</v>
      </c>
      <c r="G77" s="261">
        <f>+ROUND(+SUM(G75:G76),0)</f>
        <v>57691180</v>
      </c>
      <c r="H77" s="15"/>
      <c r="I77" s="262">
        <f>+ROUND(+SUM(I75:I76),0)</f>
        <v>0</v>
      </c>
      <c r="J77" s="261">
        <f>+ROUND(+SUM(J75:J76),0)</f>
        <v>14173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66414155</v>
      </c>
      <c r="P77" s="382">
        <f>+ROUND(+SUM(P75:P76),0)</f>
        <v>57705353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110293035</v>
      </c>
      <c r="G79" s="272">
        <f>+ROUND(G58+G65+G69+G73+G77,0)</f>
        <v>172128218</v>
      </c>
      <c r="H79" s="15"/>
      <c r="I79" s="269">
        <f>+ROUND(I58+I65+I69+I73+I77,0)</f>
        <v>9281180</v>
      </c>
      <c r="J79" s="272">
        <f>+ROUND(J58+J65+J69+J73+J77,0)</f>
        <v>19090693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119574215</v>
      </c>
      <c r="P79" s="392">
        <f>+ROUND(P58+P65+P69+P73+P77,0)</f>
        <v>191218911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109902520</v>
      </c>
      <c r="G81" s="229">
        <v>153492070</v>
      </c>
      <c r="H81" s="15"/>
      <c r="I81" s="230">
        <f>96703+4427321</f>
        <v>4524024</v>
      </c>
      <c r="J81" s="229">
        <v>11419504</v>
      </c>
      <c r="K81" s="227"/>
      <c r="L81" s="230"/>
      <c r="M81" s="229"/>
      <c r="N81" s="227"/>
      <c r="O81" s="365">
        <f>+ROUND(+F81+I81+L81,0)</f>
        <v>114426544</v>
      </c>
      <c r="P81" s="378">
        <f>+ROUND(+G81+J81+M81,0)</f>
        <v>164911574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109902520</v>
      </c>
      <c r="G83" s="270">
        <f>+ROUND(G81+G82,0)</f>
        <v>153492070</v>
      </c>
      <c r="H83" s="15"/>
      <c r="I83" s="271">
        <f>+ROUND(I81+I82,0)</f>
        <v>4524024</v>
      </c>
      <c r="J83" s="270">
        <f>+ROUND(J81+J82,0)</f>
        <v>11419504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114426544</v>
      </c>
      <c r="P83" s="387">
        <f>+ROUND(P81+P82,0)</f>
        <v>164911574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2682735</v>
      </c>
      <c r="G85" s="291">
        <f>+ROUND(G50,0)-ROUND(G79,0)+ROUND(G83,0)</f>
        <v>1925719</v>
      </c>
      <c r="H85" s="15"/>
      <c r="I85" s="292">
        <f>+ROUND(I50,0)-ROUND(I79,0)+ROUND(I83,0)</f>
        <v>-2272946</v>
      </c>
      <c r="J85" s="291">
        <f>+ROUND(J50,0)-ROUND(J79,0)+ROUND(J83,0)</f>
        <v>-2509713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409789</v>
      </c>
      <c r="P85" s="389">
        <f>+ROUND(P50,0)-ROUND(P79,0)+ROUND(P83,0)</f>
        <v>-583994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-2682735</v>
      </c>
      <c r="G86" s="293">
        <f>+ROUND(G103,0)+ROUND(G122,0)+ROUND(G129,0)-ROUND(G134,0)</f>
        <v>-1925719</v>
      </c>
      <c r="H86" s="15"/>
      <c r="I86" s="294">
        <f>+ROUND(I103,0)+ROUND(I122,0)+ROUND(I129,0)-ROUND(I134,0)</f>
        <v>2272946</v>
      </c>
      <c r="J86" s="293">
        <f>+ROUND(J103,0)+ROUND(J122,0)+ROUND(J129,0)-ROUND(J134,0)</f>
        <v>2509713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-409789</v>
      </c>
      <c r="P86" s="391">
        <f>+ROUND(P103,0)+ROUND(P122,0)+ROUND(P129,0)-ROUND(P134,0)</f>
        <v>583994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13700</v>
      </c>
      <c r="G100" s="233">
        <v>-12257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13700</v>
      </c>
      <c r="P100" s="384">
        <f>+ROUND(+G100+J100+M100,0)</f>
        <v>-12257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13700</v>
      </c>
      <c r="G101" s="235">
        <f>+ROUND(+SUM(G99:G100),0)</f>
        <v>-12257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13700</v>
      </c>
      <c r="P101" s="363">
        <f>+ROUND(+SUM(P99:P100),0)</f>
        <v>-12257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13700</v>
      </c>
      <c r="G103" s="257">
        <f>+ROUND(G91+G97+G101,0)</f>
        <v>-12257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13700</v>
      </c>
      <c r="P103" s="380">
        <f>+ROUND(P91+P97+P101,0)</f>
        <v>-12257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2981</v>
      </c>
      <c r="G118" s="259">
        <v>-5407</v>
      </c>
      <c r="H118" s="15"/>
      <c r="I118" s="260"/>
      <c r="J118" s="259"/>
      <c r="K118" s="227"/>
      <c r="L118" s="260">
        <v>-122106</v>
      </c>
      <c r="M118" s="259">
        <v>-280436</v>
      </c>
      <c r="N118" s="227"/>
      <c r="O118" s="366">
        <f>+ROUND(+F118+I118+L118,0)</f>
        <v>-119125</v>
      </c>
      <c r="P118" s="359">
        <f>+ROUND(+G118+J118+M118,0)</f>
        <v>-285843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>
        <v>-60</v>
      </c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-60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2981</v>
      </c>
      <c r="G120" s="261">
        <f>+ROUND(+SUM(G118:G119),0)</f>
        <v>-5467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-122106</v>
      </c>
      <c r="M120" s="261">
        <f>+ROUND(+SUM(M118:M119),0)</f>
        <v>-280436</v>
      </c>
      <c r="N120" s="227"/>
      <c r="O120" s="381">
        <f>+ROUND(+SUM(O118:O119),0)</f>
        <v>-119125</v>
      </c>
      <c r="P120" s="382">
        <f>+ROUND(+SUM(P118:P119),0)</f>
        <v>-285903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2981</v>
      </c>
      <c r="G122" s="272">
        <f>+ROUND(G108+G112+G116+G120,0)</f>
        <v>-5467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-122106</v>
      </c>
      <c r="M122" s="272">
        <f>+ROUND(M108+M112+M116+M120,0)</f>
        <v>-280436</v>
      </c>
      <c r="N122" s="227"/>
      <c r="O122" s="385">
        <f>+ROUND(O108+O112+O116+O120,0)</f>
        <v>-119125</v>
      </c>
      <c r="P122" s="392">
        <f>+ROUND(P108+P112+P116+P120,0)</f>
        <v>-285903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-2216208</v>
      </c>
      <c r="G125" s="233">
        <v>-2413235</v>
      </c>
      <c r="H125" s="15"/>
      <c r="I125" s="234">
        <f>2367921+35841-187554</f>
        <v>2216208</v>
      </c>
      <c r="J125" s="233">
        <v>2413235</v>
      </c>
      <c r="K125" s="227"/>
      <c r="L125" s="234">
        <v>1198750</v>
      </c>
      <c r="M125" s="233">
        <v>-248383</v>
      </c>
      <c r="N125" s="227"/>
      <c r="O125" s="361">
        <f t="shared" si="7"/>
        <v>1198750</v>
      </c>
      <c r="P125" s="384">
        <f t="shared" si="7"/>
        <v>-248383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-389450</v>
      </c>
      <c r="G126" s="233">
        <v>-96478</v>
      </c>
      <c r="H126" s="15"/>
      <c r="I126" s="234">
        <f>31726+25012</f>
        <v>56738</v>
      </c>
      <c r="J126" s="233">
        <v>96478</v>
      </c>
      <c r="K126" s="227"/>
      <c r="L126" s="234"/>
      <c r="M126" s="233"/>
      <c r="N126" s="227"/>
      <c r="O126" s="361">
        <f t="shared" si="7"/>
        <v>-332712</v>
      </c>
      <c r="P126" s="384">
        <f t="shared" si="7"/>
        <v>0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-2605658</v>
      </c>
      <c r="G129" s="270">
        <f>+ROUND(+SUM(G124,G125,G126,G128),0)</f>
        <v>-2509713</v>
      </c>
      <c r="H129" s="15"/>
      <c r="I129" s="271">
        <f>+ROUND(+SUM(I124,I125,I126,I128),0)</f>
        <v>2272946</v>
      </c>
      <c r="J129" s="270">
        <f>+ROUND(+SUM(J124,J125,J126,J128),0)</f>
        <v>2509713</v>
      </c>
      <c r="K129" s="227"/>
      <c r="L129" s="271">
        <f>+ROUND(+SUM(L124,L125,L126,L128),0)</f>
        <v>1198750</v>
      </c>
      <c r="M129" s="270">
        <f>+ROUND(+SUM(M124,M125,M126,M128),0)</f>
        <v>-248383</v>
      </c>
      <c r="N129" s="227"/>
      <c r="O129" s="386">
        <f>+ROUND(+SUM(O124,O125,O126,O128),0)</f>
        <v>866038</v>
      </c>
      <c r="P129" s="387">
        <f>+ROUND(+SUM(P124,P125,P126,P128),0)</f>
        <v>-248383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218991</v>
      </c>
      <c r="G131" s="229">
        <v>820682</v>
      </c>
      <c r="H131" s="15"/>
      <c r="I131" s="230"/>
      <c r="J131" s="229"/>
      <c r="K131" s="227"/>
      <c r="L131" s="230">
        <v>25208912</v>
      </c>
      <c r="M131" s="229">
        <v>25737731</v>
      </c>
      <c r="N131" s="227"/>
      <c r="O131" s="365">
        <f aca="true" t="shared" si="8" ref="O131:P133">+ROUND(+F131+I131+L131,0)</f>
        <v>25427903</v>
      </c>
      <c r="P131" s="378">
        <f t="shared" si="8"/>
        <v>26558413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>
        <v>62</v>
      </c>
      <c r="G132" s="233">
        <v>27</v>
      </c>
      <c r="H132" s="15"/>
      <c r="I132" s="234"/>
      <c r="J132" s="233"/>
      <c r="K132" s="227"/>
      <c r="L132" s="234"/>
      <c r="M132" s="233"/>
      <c r="N132" s="227"/>
      <c r="O132" s="361">
        <f t="shared" si="8"/>
        <v>62</v>
      </c>
      <c r="P132" s="384">
        <f t="shared" si="8"/>
        <v>27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312811</v>
      </c>
      <c r="G133" s="233">
        <v>218991</v>
      </c>
      <c r="H133" s="15"/>
      <c r="I133" s="234"/>
      <c r="J133" s="233"/>
      <c r="K133" s="227"/>
      <c r="L133" s="234">
        <v>26285556</v>
      </c>
      <c r="M133" s="233">
        <v>25208912</v>
      </c>
      <c r="N133" s="227"/>
      <c r="O133" s="361">
        <f t="shared" si="8"/>
        <v>26598367</v>
      </c>
      <c r="P133" s="384">
        <f t="shared" si="8"/>
        <v>25427903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93758</v>
      </c>
      <c r="G134" s="275">
        <f>+ROUND(+G133-G131-G132,0)</f>
        <v>-601718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1076644</v>
      </c>
      <c r="M134" s="275">
        <f>+ROUND(+M133-M131-M132,0)</f>
        <v>-528819</v>
      </c>
      <c r="N134" s="227"/>
      <c r="O134" s="394">
        <f>+ROUND(+O133-O131-O132,0)</f>
        <v>1170402</v>
      </c>
      <c r="P134" s="395">
        <f>+ROUND(+P133-P131-P132,0)</f>
        <v>-1130537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>
        <v>19871841</v>
      </c>
      <c r="G137" s="229">
        <v>25875501</v>
      </c>
      <c r="H137" s="15"/>
      <c r="I137" s="230">
        <v>189679</v>
      </c>
      <c r="J137" s="229">
        <v>2723494</v>
      </c>
      <c r="K137" s="227"/>
      <c r="L137" s="230"/>
      <c r="M137" s="229"/>
      <c r="N137" s="227"/>
      <c r="O137" s="365">
        <f aca="true" t="shared" si="9" ref="O137:P139">+ROUND(+F137+I137+L137,0)</f>
        <v>20061520</v>
      </c>
      <c r="P137" s="378">
        <f t="shared" si="9"/>
        <v>28598995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>
        <v>18955008</v>
      </c>
      <c r="G139" s="233">
        <v>19871841</v>
      </c>
      <c r="H139" s="15"/>
      <c r="I139" s="234">
        <v>189679</v>
      </c>
      <c r="J139" s="233">
        <v>189679</v>
      </c>
      <c r="K139" s="227"/>
      <c r="L139" s="234"/>
      <c r="M139" s="233"/>
      <c r="N139" s="227"/>
      <c r="O139" s="361">
        <f t="shared" si="9"/>
        <v>19144687</v>
      </c>
      <c r="P139" s="384">
        <f t="shared" si="9"/>
        <v>20061520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-916833</v>
      </c>
      <c r="G140" s="275">
        <f>+ROUND(+G139-G137-G138,0)</f>
        <v>-6003660</v>
      </c>
      <c r="H140" s="15"/>
      <c r="I140" s="276">
        <f>+ROUND(+I139-I137-I138,0)</f>
        <v>0</v>
      </c>
      <c r="J140" s="275">
        <f>+ROUND(+J139-J137-J138,0)</f>
        <v>-2533815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-916833</v>
      </c>
      <c r="P140" s="395">
        <f>+ROUND(+P139-P137-P138,0)</f>
        <v>-8537475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-823075</v>
      </c>
      <c r="G142" s="539">
        <f>+G134+G140</f>
        <v>-6605378</v>
      </c>
      <c r="H142" s="15"/>
      <c r="I142" s="538">
        <f>+I134+I140</f>
        <v>0</v>
      </c>
      <c r="J142" s="539">
        <f>+J134+J140</f>
        <v>-2533815</v>
      </c>
      <c r="K142" s="227"/>
      <c r="L142" s="538">
        <f>+L134+L140</f>
        <v>1076644</v>
      </c>
      <c r="M142" s="539">
        <f>+M134+M140</f>
        <v>-528819</v>
      </c>
      <c r="N142" s="227"/>
      <c r="O142" s="394">
        <f>+O134+O140</f>
        <v>253569</v>
      </c>
      <c r="P142" s="395">
        <f>+P134+P140</f>
        <v>-9668012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27072022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462</v>
      </c>
      <c r="G148" s="817"/>
      <c r="H148" s="817"/>
      <c r="I148" s="818"/>
      <c r="J148" s="346"/>
      <c r="K148" s="16"/>
      <c r="L148" s="346" t="s">
        <v>234</v>
      </c>
      <c r="M148" s="816" t="s">
        <v>463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19267819</v>
      </c>
      <c r="G160" s="580">
        <f>+G133+G139</f>
        <v>20090832</v>
      </c>
      <c r="I160" s="579">
        <f>+I133+I139</f>
        <v>189679</v>
      </c>
      <c r="J160" s="580">
        <f>+J133+J139</f>
        <v>189679</v>
      </c>
      <c r="K160" s="227"/>
      <c r="L160" s="579">
        <f>+L133+L139</f>
        <v>26285556</v>
      </c>
      <c r="M160" s="580">
        <f>+M133+M139</f>
        <v>25208912</v>
      </c>
      <c r="N160" s="227"/>
      <c r="O160" s="583">
        <f>+ROUND(+F160+I160+L160,0)</f>
        <v>45743054</v>
      </c>
      <c r="P160" s="584">
        <f>+ROUND(+G160+J160+M160,0)</f>
        <v>45489423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19267817</v>
      </c>
      <c r="G161" s="577">
        <v>20090832</v>
      </c>
      <c r="I161" s="576">
        <v>189679</v>
      </c>
      <c r="J161" s="577">
        <v>189679</v>
      </c>
      <c r="K161" s="227"/>
      <c r="L161" s="576">
        <v>26285556</v>
      </c>
      <c r="M161" s="577">
        <v>25208912</v>
      </c>
      <c r="N161" s="227"/>
      <c r="O161" s="585">
        <f>+ROUND(+F161+I161+L161,0)</f>
        <v>45743052</v>
      </c>
      <c r="P161" s="586">
        <f>+ROUND(+G161+J161+M161,0)</f>
        <v>45489423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30.06.2022 г.</v>
      </c>
      <c r="G162" s="570">
        <f>+G11</f>
        <v>2021</v>
      </c>
      <c r="I162" s="609" t="str">
        <f>+I11</f>
        <v>30.06.2022 г.</v>
      </c>
      <c r="J162" s="572">
        <f>+J11</f>
        <v>2021</v>
      </c>
      <c r="K162" s="11"/>
      <c r="L162" s="610" t="str">
        <f>+L11</f>
        <v>30.06.2022 г.</v>
      </c>
      <c r="M162" s="575">
        <f>+M11</f>
        <v>2021</v>
      </c>
      <c r="N162" s="11"/>
      <c r="O162" s="611" t="str">
        <f>+O11</f>
        <v>30.06.2022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2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2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>
        <v>-2</v>
      </c>
      <c r="G165" s="114"/>
      <c r="H165" s="10"/>
      <c r="I165" s="347"/>
      <c r="J165" s="114"/>
      <c r="K165" s="10"/>
      <c r="L165" s="347"/>
      <c r="M165" s="114"/>
      <c r="N165" s="10"/>
      <c r="O165" s="502">
        <v>-2</v>
      </c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 horizontalCentered="1"/>
  <pageMargins left="0" right="0" top="0.9055118110236221" bottom="0.5905511811023623" header="0.15748031496062992" footer="0.15748031496062992"/>
  <pageSetup horizontalDpi="600" verticalDpi="600" orientation="landscape" paperSize="9" scale="55" r:id="rId3"/>
  <headerFooter>
    <oddHeader>&amp;C&amp;"Times New Roman,Italic"&amp;10- &amp;P / &amp;N -</oddHeader>
  </headerFooter>
  <rowBreaks count="3" manualBreakCount="3">
    <brk id="58" min="1" max="15" man="1"/>
    <brk id="103" min="1" max="15" man="1"/>
    <brk id="149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63" sqref="O16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МИНИСТЕРСКИ СЪВЕТ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695025</v>
      </c>
      <c r="J1" s="833"/>
      <c r="K1" s="439"/>
      <c r="L1" s="440" t="s">
        <v>245</v>
      </c>
      <c r="M1" s="441">
        <f>+'Cash-Flow-2022-Leva'!M1</f>
        <v>300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 t="str">
        <f>+'Cash-Flow-2022-Leva'!H3</f>
        <v>www.government.bg</v>
      </c>
      <c r="I3" s="843"/>
      <c r="J3" s="843"/>
      <c r="K3" s="844"/>
      <c r="L3" s="51" t="s">
        <v>246</v>
      </c>
      <c r="M3" s="845">
        <f>+'Cash-Flow-2022-Leva'!M3:P3</f>
        <v>0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МИНИСТЕРСКИ СЪВЕТ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30.06.2022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30.06.2022 г.</v>
      </c>
      <c r="G11" s="396">
        <f>+'Cash-Flow-2022-Leva'!G11</f>
        <v>2021</v>
      </c>
      <c r="H11" s="5"/>
      <c r="I11" s="604" t="str">
        <f>+O8</f>
        <v>30.06.2022 г.</v>
      </c>
      <c r="J11" s="397">
        <f>+'Cash-Flow-2022-Leva'!J11</f>
        <v>2021</v>
      </c>
      <c r="K11" s="5"/>
      <c r="L11" s="605" t="str">
        <f>+O8</f>
        <v>30.06.2022 г.</v>
      </c>
      <c r="M11" s="398">
        <f>+'Cash-Flow-2022-Leva'!M11</f>
        <v>2021</v>
      </c>
      <c r="N11" s="464"/>
      <c r="O11" s="606" t="str">
        <f>+O8</f>
        <v>30.06.2022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434.286</v>
      </c>
      <c r="G16" s="267">
        <f>+'Cash-Flow-2022-Leva'!G16/1000</f>
        <v>905.878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434.286</v>
      </c>
      <c r="P16" s="384">
        <f t="shared" si="1"/>
        <v>905.878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200.299</v>
      </c>
      <c r="G18" s="255">
        <f>+'Cash-Flow-2022-Leva'!G18/1000</f>
        <v>104.931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200.299</v>
      </c>
      <c r="P18" s="378">
        <f t="shared" si="1"/>
        <v>104.931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1024.742</v>
      </c>
      <c r="G19" s="278">
        <f>+'Cash-Flow-2022-Leva'!G19/1000</f>
        <v>3913.083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1024.742</v>
      </c>
      <c r="P19" s="412">
        <f t="shared" si="1"/>
        <v>3913.083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1291.126</v>
      </c>
      <c r="G20" s="278">
        <f>+'Cash-Flow-2022-Leva'!G20/1000</f>
        <v>2580.061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1291.126</v>
      </c>
      <c r="P20" s="412">
        <f t="shared" si="1"/>
        <v>2580.061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508.36</v>
      </c>
      <c r="G21" s="278">
        <f>+'Cash-Flow-2022-Leva'!G21/1000</f>
        <v>141.678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508.36</v>
      </c>
      <c r="P21" s="412">
        <f t="shared" si="1"/>
        <v>141.678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0.27</v>
      </c>
      <c r="G22" s="278">
        <f>+'Cash-Flow-2022-Leva'!G22/1000</f>
        <v>0.35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0.27</v>
      </c>
      <c r="P22" s="412">
        <f t="shared" si="1"/>
        <v>0.35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63.709</v>
      </c>
      <c r="G24" s="267">
        <f>+'Cash-Flow-2022-Leva'!G24/1000</f>
        <v>549.435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63.709</v>
      </c>
      <c r="P24" s="384">
        <f t="shared" si="1"/>
        <v>549.435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3522.792</v>
      </c>
      <c r="G25" s="235">
        <f>+SUM(G15,G16,G18,G19,G20,G21,G22,G23,G24)</f>
        <v>8195.416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3522.792</v>
      </c>
      <c r="P25" s="363">
        <f>+SUM(P15,P16,P18,P19,P20,P21,P22,P23,P24)</f>
        <v>8195.416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1026.129</v>
      </c>
      <c r="G27" s="255">
        <f>+'Cash-Flow-2022-Leva'!G27/1000</f>
        <v>16447.026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1026.129</v>
      </c>
      <c r="P27" s="378">
        <f t="shared" si="2"/>
        <v>16447.026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401.185</v>
      </c>
      <c r="G28" s="278">
        <f>+'Cash-Flow-2022-Leva'!G28/1000</f>
        <v>1283.398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401.185</v>
      </c>
      <c r="P28" s="412">
        <f t="shared" si="2"/>
        <v>1283.398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1427.3139999999999</v>
      </c>
      <c r="G30" s="235">
        <f>+SUM(G27:G29)</f>
        <v>17730.424000000003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1427.3139999999999</v>
      </c>
      <c r="P30" s="363">
        <f>+SUM(P27:P29)</f>
        <v>17730.424000000003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-1972.176</v>
      </c>
      <c r="G37" s="235">
        <f>+'Cash-Flow-2022-Leva'!G37/1000</f>
        <v>-5390.338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-1972.176</v>
      </c>
      <c r="P37" s="363">
        <f t="shared" si="3"/>
        <v>-5390.338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-1177.323</v>
      </c>
      <c r="G38" s="280">
        <f>+'Cash-Flow-2022-Leva'!G38/1000</f>
        <v>-4910.735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-1177.323</v>
      </c>
      <c r="P38" s="413">
        <f t="shared" si="3"/>
        <v>-4910.735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-791.863</v>
      </c>
      <c r="G39" s="282">
        <f>+'Cash-Flow-2022-Leva'!G39/1000</f>
        <v>-462.831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-791.863</v>
      </c>
      <c r="P39" s="414">
        <f t="shared" si="3"/>
        <v>-462.831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-2.99</v>
      </c>
      <c r="G40" s="284">
        <f>+'Cash-Flow-2022-Leva'!G40/1000</f>
        <v>-16.254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-2.99</v>
      </c>
      <c r="P40" s="415">
        <f t="shared" si="3"/>
        <v>-16.254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16.676</v>
      </c>
      <c r="G42" s="235">
        <f>+'Cash-Flow-2022-Leva'!G42/1000</f>
        <v>5.865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16.676</v>
      </c>
      <c r="P42" s="363">
        <f>+G42+J42+M42</f>
        <v>5.865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2418.761</v>
      </c>
      <c r="J44" s="255">
        <f>+'Cash-Flow-2022-Leva'!J44/1000</f>
        <v>4848.403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2418.761</v>
      </c>
      <c r="P44" s="378">
        <f t="shared" si="4"/>
        <v>4848.403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44.734</v>
      </c>
      <c r="J45" s="278">
        <f>+'Cash-Flow-2022-Leva'!J45/1000</f>
        <v>281.321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44.734</v>
      </c>
      <c r="P45" s="412">
        <f t="shared" si="4"/>
        <v>281.321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20.715</v>
      </c>
      <c r="J46" s="278">
        <f>+'Cash-Flow-2022-Leva'!J46/1000</f>
        <v>31.752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20.715</v>
      </c>
      <c r="P46" s="412">
        <f t="shared" si="4"/>
        <v>31.752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78.644</v>
      </c>
      <c r="G47" s="267">
        <f>+'Cash-Flow-2022-Leva'!G47/1000</f>
        <v>20.5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78.644</v>
      </c>
      <c r="P47" s="384">
        <f t="shared" si="4"/>
        <v>20.5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78.644</v>
      </c>
      <c r="G48" s="235">
        <f>+SUM(G44:G47)</f>
        <v>20.5</v>
      </c>
      <c r="H48" s="277"/>
      <c r="I48" s="236">
        <f>+SUM(I44:I47)</f>
        <v>2484.21</v>
      </c>
      <c r="J48" s="235">
        <f>+SUM(J44:J47)</f>
        <v>5161.476000000001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2562.8540000000003</v>
      </c>
      <c r="P48" s="363">
        <f>+SUM(P44:P47)</f>
        <v>5181.976000000001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3073.25</v>
      </c>
      <c r="G50" s="257">
        <f>+G25+G30+G37+G42+G48</f>
        <v>20561.867000000006</v>
      </c>
      <c r="H50" s="277"/>
      <c r="I50" s="258">
        <f>+I25+I30+I37+I42+I48</f>
        <v>2484.21</v>
      </c>
      <c r="J50" s="257">
        <f>+J25+J30+J37+J42+J48</f>
        <v>5161.476000000001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5557.46</v>
      </c>
      <c r="P50" s="380">
        <f>+P25+P30+P37+P42+P48</f>
        <v>25723.343000000008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9403.941</v>
      </c>
      <c r="G53" s="228">
        <f>+'Cash-Flow-2022-Leva'!G53/1000</f>
        <v>24925.559</v>
      </c>
      <c r="H53" s="277"/>
      <c r="I53" s="238">
        <f>+'Cash-Flow-2022-Leva'!I53/1000</f>
        <v>4862.587</v>
      </c>
      <c r="J53" s="228">
        <f>+'Cash-Flow-2022-Leva'!J53/1000</f>
        <v>7966.356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14266.528000000002</v>
      </c>
      <c r="P53" s="359">
        <f t="shared" si="5"/>
        <v>32891.915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165.146</v>
      </c>
      <c r="G54" s="267">
        <f>+'Cash-Flow-2022-Leva'!G54/1000</f>
        <v>311.177</v>
      </c>
      <c r="H54" s="277"/>
      <c r="I54" s="268">
        <f>+'Cash-Flow-2022-Leva'!I54/1000</f>
        <v>3.383</v>
      </c>
      <c r="J54" s="267">
        <f>+'Cash-Flow-2022-Leva'!J54/1000</f>
        <v>5.63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168.529</v>
      </c>
      <c r="P54" s="384">
        <f t="shared" si="5"/>
        <v>316.807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3347.495</v>
      </c>
      <c r="G55" s="267">
        <f>+'Cash-Flow-2022-Leva'!G55/1000</f>
        <v>3803.995</v>
      </c>
      <c r="H55" s="277"/>
      <c r="I55" s="268">
        <f>+'Cash-Flow-2022-Leva'!I55/1000</f>
        <v>0</v>
      </c>
      <c r="J55" s="267">
        <f>+'Cash-Flow-2022-Leva'!J55/1000</f>
        <v>1.2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3347.495</v>
      </c>
      <c r="P55" s="384">
        <f t="shared" si="5"/>
        <v>3805.1949999999997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24657.869</v>
      </c>
      <c r="G56" s="267">
        <f>+'Cash-Flow-2022-Leva'!G56/1000</f>
        <v>60419.157</v>
      </c>
      <c r="H56" s="277"/>
      <c r="I56" s="268">
        <f>+'Cash-Flow-2022-Leva'!I56/1000</f>
        <v>2805.644</v>
      </c>
      <c r="J56" s="267">
        <f>+'Cash-Flow-2022-Leva'!J56/1000</f>
        <v>6553.019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27463.513</v>
      </c>
      <c r="P56" s="384">
        <f t="shared" si="5"/>
        <v>66972.176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5705.299</v>
      </c>
      <c r="G57" s="267">
        <f>+'Cash-Flow-2022-Leva'!G57/1000</f>
        <v>14160.747</v>
      </c>
      <c r="H57" s="277"/>
      <c r="I57" s="268">
        <f>+'Cash-Flow-2022-Leva'!I57/1000</f>
        <v>622.165</v>
      </c>
      <c r="J57" s="267">
        <f>+'Cash-Flow-2022-Leva'!J57/1000</f>
        <v>1315.702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6327.464</v>
      </c>
      <c r="P57" s="384">
        <f t="shared" si="5"/>
        <v>15476.448999999999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43279.75</v>
      </c>
      <c r="G58" s="261">
        <f>+SUM(G53:G57)</f>
        <v>103620.63500000001</v>
      </c>
      <c r="H58" s="277"/>
      <c r="I58" s="262">
        <f>+SUM(I53:I57)</f>
        <v>8293.778999999999</v>
      </c>
      <c r="J58" s="261">
        <f>+SUM(J53:J57)</f>
        <v>15841.907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51573.529</v>
      </c>
      <c r="P58" s="382">
        <f>+SUM(P53:P57)</f>
        <v>119462.542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426.8</v>
      </c>
      <c r="G61" s="267">
        <f>+'Cash-Flow-2022-Leva'!G61/1000</f>
        <v>10354.103</v>
      </c>
      <c r="H61" s="277"/>
      <c r="I61" s="268">
        <f>+'Cash-Flow-2022-Leva'!I61/1000</f>
        <v>307.455</v>
      </c>
      <c r="J61" s="267">
        <f>+'Cash-Flow-2022-Leva'!J61/1000</f>
        <v>2740.11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734.255</v>
      </c>
      <c r="P61" s="384">
        <f t="shared" si="6"/>
        <v>13094.213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45.323</v>
      </c>
      <c r="G62" s="267">
        <f>+'Cash-Flow-2022-Leva'!G62/1000</f>
        <v>294.35</v>
      </c>
      <c r="H62" s="277"/>
      <c r="I62" s="268">
        <f>+'Cash-Flow-2022-Leva'!I62/1000</f>
        <v>679.946</v>
      </c>
      <c r="J62" s="267">
        <f>+'Cash-Flow-2022-Leva'!J62/1000</f>
        <v>494.503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725.269</v>
      </c>
      <c r="P62" s="384">
        <f t="shared" si="6"/>
        <v>788.8530000000001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472.123</v>
      </c>
      <c r="G65" s="261">
        <f>+SUM(G60:G63)</f>
        <v>10648.453</v>
      </c>
      <c r="H65" s="277"/>
      <c r="I65" s="262">
        <f>+SUM(I60:I63)</f>
        <v>987.4010000000001</v>
      </c>
      <c r="J65" s="261">
        <f>+SUM(J60:J63)</f>
        <v>3234.6130000000003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1459.524</v>
      </c>
      <c r="P65" s="382">
        <f>+SUM(P60:P63)</f>
        <v>13883.065999999999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127.007</v>
      </c>
      <c r="G71" s="228">
        <f>+'Cash-Flow-2022-Leva'!G71/1000</f>
        <v>167.95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127.007</v>
      </c>
      <c r="P71" s="359">
        <f>+G71+J71+M71</f>
        <v>167.95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127.007</v>
      </c>
      <c r="G73" s="261">
        <f>+SUM(G71:G72)</f>
        <v>167.95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127.007</v>
      </c>
      <c r="P73" s="382">
        <f>+SUM(P71:P72)</f>
        <v>167.95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66414.155</v>
      </c>
      <c r="G75" s="228">
        <f>+'Cash-Flow-2022-Leva'!G75/1000</f>
        <v>42329.626</v>
      </c>
      <c r="H75" s="277"/>
      <c r="I75" s="238">
        <f>+'Cash-Flow-2022-Leva'!I75/1000</f>
        <v>0</v>
      </c>
      <c r="J75" s="228">
        <f>+'Cash-Flow-2022-Leva'!J75/1000</f>
        <v>14.173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66414.155</v>
      </c>
      <c r="P75" s="359">
        <f>+G75+J75+M75</f>
        <v>42343.799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15361.554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15361.554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66414.155</v>
      </c>
      <c r="G77" s="261">
        <f>+SUM(G75:G76)</f>
        <v>57691.17999999999</v>
      </c>
      <c r="H77" s="277"/>
      <c r="I77" s="262">
        <f>+SUM(I75:I76)</f>
        <v>0</v>
      </c>
      <c r="J77" s="261">
        <f>+SUM(J75:J76)</f>
        <v>14.173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66414.155</v>
      </c>
      <c r="P77" s="382">
        <f>+SUM(P75:P76)</f>
        <v>57705.353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110293.035</v>
      </c>
      <c r="G79" s="272">
        <f>+G58+G65+G69+G73+G77</f>
        <v>172128.218</v>
      </c>
      <c r="H79" s="277"/>
      <c r="I79" s="269">
        <f>+I58+I65+I69+I73+I77</f>
        <v>9281.179999999998</v>
      </c>
      <c r="J79" s="272">
        <f>+J58+J65+J69+J73+J77</f>
        <v>19090.693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119574.215</v>
      </c>
      <c r="P79" s="392">
        <f>+P58+P65+P69+P73+P77</f>
        <v>191218.91100000002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109902.52</v>
      </c>
      <c r="G81" s="255">
        <f>+'Cash-Flow-2022-Leva'!G81/1000</f>
        <v>153492.07</v>
      </c>
      <c r="H81" s="277"/>
      <c r="I81" s="256">
        <f>+'Cash-Flow-2022-Leva'!I81/1000</f>
        <v>4524.024</v>
      </c>
      <c r="J81" s="255">
        <f>+'Cash-Flow-2022-Leva'!J81/1000</f>
        <v>11419.504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114426.54400000001</v>
      </c>
      <c r="P81" s="378">
        <f>+G81+J81+M81</f>
        <v>164911.57400000002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109902.52</v>
      </c>
      <c r="G83" s="270">
        <f>+G81+G82</f>
        <v>153492.07</v>
      </c>
      <c r="H83" s="277"/>
      <c r="I83" s="271">
        <f>+I81+I82</f>
        <v>4524.024</v>
      </c>
      <c r="J83" s="270">
        <f>+J81+J82</f>
        <v>11419.504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114426.54400000001</v>
      </c>
      <c r="P83" s="387">
        <f>+P81+P82</f>
        <v>164911.57400000002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2682.7350000000006</v>
      </c>
      <c r="G85" s="291">
        <f>+G50-G79+G83</f>
        <v>1925.7190000000119</v>
      </c>
      <c r="H85" s="277"/>
      <c r="I85" s="292">
        <f>+I50-I79+I83</f>
        <v>-2272.945999999998</v>
      </c>
      <c r="J85" s="291">
        <f>+J50-J79+J83</f>
        <v>-2509.712999999998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409.78900000001886</v>
      </c>
      <c r="P85" s="389">
        <f>+P50-P79+P83</f>
        <v>-583.994000000006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-2682.7349999999997</v>
      </c>
      <c r="G86" s="293">
        <f>+G103+G122+G129-G134</f>
        <v>-1925.7190000000003</v>
      </c>
      <c r="H86" s="277"/>
      <c r="I86" s="294">
        <f>+I103+I122+I129-I134</f>
        <v>2272.946</v>
      </c>
      <c r="J86" s="293">
        <f>+J103+J122+J129-J134</f>
        <v>2509.713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-409.789</v>
      </c>
      <c r="P86" s="391">
        <f>+P103+P122+P129-P134</f>
        <v>583.9939999999984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13.7</v>
      </c>
      <c r="G100" s="267">
        <f>+'Cash-Flow-2022-Leva'!G100/1000</f>
        <v>-12.257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13.7</v>
      </c>
      <c r="P100" s="384">
        <f>+G100+J100+M100</f>
        <v>-12.257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13.7</v>
      </c>
      <c r="G101" s="235">
        <f>+SUM(G99:G100)</f>
        <v>-12.257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13.7</v>
      </c>
      <c r="P101" s="363">
        <f>+SUM(P99:P100)</f>
        <v>-12.257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13.7</v>
      </c>
      <c r="G103" s="257">
        <f>+G91+G97+G101</f>
        <v>-12.257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13.7</v>
      </c>
      <c r="P103" s="380">
        <f>+P91+P97+P101</f>
        <v>-12.257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2.981</v>
      </c>
      <c r="G118" s="228">
        <f>+'Cash-Flow-2022-Leva'!G118/1000</f>
        <v>-5.407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-122.106</v>
      </c>
      <c r="M118" s="228">
        <f>+'Cash-Flow-2022-Leva'!M118/1000</f>
        <v>-280.436</v>
      </c>
      <c r="N118" s="465"/>
      <c r="O118" s="366">
        <f>+F118+I118+L118</f>
        <v>-119.125</v>
      </c>
      <c r="P118" s="359">
        <f>+G118+J118+M118</f>
        <v>-285.84299999999996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-0.06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-0.06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2.981</v>
      </c>
      <c r="G120" s="261">
        <f>+SUM(G118:G119)</f>
        <v>-5.467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-122.106</v>
      </c>
      <c r="M120" s="261">
        <f>+SUM(M118:M119)</f>
        <v>-280.436</v>
      </c>
      <c r="N120" s="465"/>
      <c r="O120" s="381">
        <f>+SUM(O118:O119)</f>
        <v>-119.125</v>
      </c>
      <c r="P120" s="382">
        <f>+SUM(P118:P119)</f>
        <v>-285.90299999999996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2.981</v>
      </c>
      <c r="G122" s="272">
        <f>+G108+G112+G116+G120</f>
        <v>-5.467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-122.106</v>
      </c>
      <c r="M122" s="272">
        <f>+M108+M112+M116+M120</f>
        <v>-280.436</v>
      </c>
      <c r="N122" s="465"/>
      <c r="O122" s="385">
        <f>+O108+O112+O116+O120</f>
        <v>-119.125</v>
      </c>
      <c r="P122" s="392">
        <f>+P108+P112+P116+P120</f>
        <v>-285.90299999999996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-2216.208</v>
      </c>
      <c r="G125" s="267">
        <f>+'Cash-Flow-2022-Leva'!G125/1000</f>
        <v>-2413.235</v>
      </c>
      <c r="H125" s="277"/>
      <c r="I125" s="268">
        <f>+'Cash-Flow-2022-Leva'!I125/1000</f>
        <v>2216.208</v>
      </c>
      <c r="J125" s="267">
        <f>+'Cash-Flow-2022-Leva'!J125/1000</f>
        <v>2413.235</v>
      </c>
      <c r="K125" s="277"/>
      <c r="L125" s="268">
        <f>+'Cash-Flow-2022-Leva'!L125/1000</f>
        <v>1198.75</v>
      </c>
      <c r="M125" s="267">
        <f>+'Cash-Flow-2022-Leva'!M125/1000</f>
        <v>-248.383</v>
      </c>
      <c r="N125" s="465"/>
      <c r="O125" s="361">
        <f t="shared" si="8"/>
        <v>1198.75</v>
      </c>
      <c r="P125" s="384">
        <f t="shared" si="8"/>
        <v>-248.383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-389.45</v>
      </c>
      <c r="G126" s="267">
        <f>+'Cash-Flow-2022-Leva'!G126/1000</f>
        <v>-96.478</v>
      </c>
      <c r="H126" s="277"/>
      <c r="I126" s="268">
        <f>+'Cash-Flow-2022-Leva'!I126/1000</f>
        <v>56.738</v>
      </c>
      <c r="J126" s="267">
        <f>+'Cash-Flow-2022-Leva'!J126/1000</f>
        <v>96.478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-332.712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-2605.658</v>
      </c>
      <c r="G129" s="270">
        <f>+SUM(G124,G125,G126,G128)</f>
        <v>-2509.713</v>
      </c>
      <c r="H129" s="277"/>
      <c r="I129" s="271">
        <f>+SUM(I124,I125,I126,I128)</f>
        <v>2272.946</v>
      </c>
      <c r="J129" s="270">
        <f>+SUM(J124,J125,J126,J128)</f>
        <v>2509.713</v>
      </c>
      <c r="K129" s="277"/>
      <c r="L129" s="271">
        <f>+SUM(L124,L125,L126,L128)</f>
        <v>1198.75</v>
      </c>
      <c r="M129" s="270">
        <f>+SUM(M124,M125,M126,M128)</f>
        <v>-248.383</v>
      </c>
      <c r="N129" s="465"/>
      <c r="O129" s="386">
        <f>+SUM(O124,O125,O126,O128)</f>
        <v>866.038</v>
      </c>
      <c r="P129" s="387">
        <f>+SUM(P124,P125,P126,P128)</f>
        <v>-248.383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218.991</v>
      </c>
      <c r="G131" s="255">
        <f>+'Cash-Flow-2022-Leva'!G131/1000</f>
        <v>820.682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25208.912</v>
      </c>
      <c r="M131" s="255">
        <f>+'Cash-Flow-2022-Leva'!M131/1000</f>
        <v>25737.731</v>
      </c>
      <c r="N131" s="465"/>
      <c r="O131" s="365">
        <f aca="true" t="shared" si="9" ref="O131:P133">+F131+I131+L131</f>
        <v>25427.903000000002</v>
      </c>
      <c r="P131" s="378">
        <f t="shared" si="9"/>
        <v>26558.413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0.062</v>
      </c>
      <c r="G132" s="267">
        <f>+'Cash-Flow-2022-Leva'!G132/1000</f>
        <v>0.027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0.062</v>
      </c>
      <c r="P132" s="384">
        <f t="shared" si="9"/>
        <v>0.027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312.811</v>
      </c>
      <c r="G133" s="267">
        <f>+'Cash-Flow-2022-Leva'!G133/1000</f>
        <v>218.991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26285.556</v>
      </c>
      <c r="M133" s="267">
        <f>+'Cash-Flow-2022-Leva'!M133/1000</f>
        <v>25208.912</v>
      </c>
      <c r="N133" s="465"/>
      <c r="O133" s="361">
        <f t="shared" si="9"/>
        <v>26598.367000000002</v>
      </c>
      <c r="P133" s="384">
        <f t="shared" si="9"/>
        <v>25427.903000000002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93.75799999999997</v>
      </c>
      <c r="G134" s="275">
        <f>+G133-G131-G132</f>
        <v>-601.7180000000001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1076.6440000000002</v>
      </c>
      <c r="M134" s="275">
        <f>+M133-M131-M132</f>
        <v>-528.8189999999995</v>
      </c>
      <c r="N134" s="465"/>
      <c r="O134" s="394">
        <f>+O133-O131-O132</f>
        <v>1170.402</v>
      </c>
      <c r="P134" s="395">
        <f>+P133-P131-P132</f>
        <v>-1130.5369999999984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19871.841</v>
      </c>
      <c r="G137" s="255">
        <f>+'Cash-Flow-2022-Leva'!G137/1000</f>
        <v>25875.501</v>
      </c>
      <c r="H137" s="277"/>
      <c r="I137" s="256">
        <f>+'Cash-Flow-2022-Leva'!I137/1000</f>
        <v>189.679</v>
      </c>
      <c r="J137" s="255">
        <f>+'Cash-Flow-2022-Leva'!J137/1000</f>
        <v>2723.494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20061.52</v>
      </c>
      <c r="P137" s="378">
        <f t="shared" si="10"/>
        <v>28598.995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18955.008</v>
      </c>
      <c r="G139" s="267">
        <f>+'Cash-Flow-2022-Leva'!G139/1000</f>
        <v>19871.841</v>
      </c>
      <c r="H139" s="277"/>
      <c r="I139" s="268">
        <f>+'Cash-Flow-2022-Leva'!I139/1000</f>
        <v>189.679</v>
      </c>
      <c r="J139" s="267">
        <f>+'Cash-Flow-2022-Leva'!J139/1000</f>
        <v>189.679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19144.687</v>
      </c>
      <c r="P139" s="384">
        <f t="shared" si="10"/>
        <v>20061.52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-916.8329999999987</v>
      </c>
      <c r="G140" s="275">
        <f>+G139-G137-G138</f>
        <v>-6003.66</v>
      </c>
      <c r="H140" s="277"/>
      <c r="I140" s="276">
        <f>+I139-I137-I138</f>
        <v>0</v>
      </c>
      <c r="J140" s="275">
        <f>+J139-J137-J138</f>
        <v>-2533.815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-916.8329999999987</v>
      </c>
      <c r="P140" s="395">
        <f>+P139-P137-P138</f>
        <v>-8537.474999999999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-823.0749999999988</v>
      </c>
      <c r="G142" s="275">
        <f>+G134+G140</f>
        <v>-6605.378</v>
      </c>
      <c r="H142" s="277"/>
      <c r="I142" s="538">
        <f>+I134+I140</f>
        <v>0</v>
      </c>
      <c r="J142" s="539">
        <f>+J134+J140</f>
        <v>-2533.815</v>
      </c>
      <c r="K142" s="277"/>
      <c r="L142" s="538">
        <f>+L134+L140</f>
        <v>1076.6440000000002</v>
      </c>
      <c r="M142" s="539">
        <f>+M134+M140</f>
        <v>-528.8189999999995</v>
      </c>
      <c r="N142" s="465"/>
      <c r="O142" s="563">
        <f>+O134+O140</f>
        <v>253.56900000000132</v>
      </c>
      <c r="P142" s="564">
        <f>+P134+P140</f>
        <v>-9668.011999999997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27072022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 horizontalCentered="1"/>
  <pageMargins left="0.15748031496062992" right="0.15748031496062992" top="0.9055118110236221" bottom="0.5905511811023623" header="0.15748031496062992" footer="0.15748031496062992"/>
  <pageSetup horizontalDpi="600" verticalDpi="600" orientation="landscape" paperSize="9" scale="54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Шопова</cp:lastModifiedBy>
  <cp:lastPrinted>2022-04-27T08:45:14Z</cp:lastPrinted>
  <dcterms:created xsi:type="dcterms:W3CDTF">2015-12-01T07:17:04Z</dcterms:created>
  <dcterms:modified xsi:type="dcterms:W3CDTF">2022-07-27T14:43:53Z</dcterms:modified>
  <cp:category/>
  <cp:version/>
  <cp:contentType/>
  <cp:contentStatus/>
</cp:coreProperties>
</file>